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7500" yWindow="-90" windowWidth="7770" windowHeight="8430" tabRatio="853"/>
  </bookViews>
  <sheets>
    <sheet name="SP Riclassificato" sheetId="5" r:id="rId1"/>
    <sheet name="Evoluz trim St patr ricl" sheetId="12" r:id="rId2"/>
    <sheet name="CE con PPA lordo e netto" sheetId="6" r:id="rId3"/>
    <sheet name="Evoluzione trim CE ricl" sheetId="7" r:id="rId4"/>
    <sheet name="CE non ricorr 2017" sheetId="8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2">'CE con PPA lordo e netto'!$B$2:$H$51</definedName>
    <definedName name="_xlnm.Print_Area" localSheetId="4">'CE non ricorr 2017'!$B$2:$AA$38</definedName>
    <definedName name="_xlnm.Print_Area" localSheetId="1">'Evoluz trim St patr ricl'!$A$1:$K$45</definedName>
    <definedName name="_xlnm.Print_Area" localSheetId="3">'Evoluzione trim CE ricl'!$B$2:$I$50</definedName>
    <definedName name="_xlnm.Print_Area" localSheetId="0">'SP Riclassificato'!$B$2:$I$45</definedName>
    <definedName name="OLE_LINK1" localSheetId="0">'SP Riclassificato'!#REF!</definedName>
    <definedName name="PERC_PARTECIPAZIONE" localSheetId="1">'[1]PERC PARTECIPAZIONE GRUPPO'!$A$6:$H$53</definedName>
    <definedName name="PERC_PARTECIPAZIONE">'[2]PERC PARTECIPAZIONE GRUPPO'!$A$6:$H$53</definedName>
    <definedName name="PERC_PARTECIPAZIONE_INDIVIDUALE" localSheetId="1">'[1]PERC PARTECIPAZIONE INDIVIDUALE'!$A$7:$K$76</definedName>
    <definedName name="PERC_PARTECIPAZIONE_INDIVIDUALE">'[2]PERC PARTECIPAZIONE INDIVIDUALE'!$A$7:$K$76</definedName>
    <definedName name="RETTIFICA_CANONI_SERVICE" localSheetId="1">#REF!</definedName>
    <definedName name="RETTIFICA_CANONI_SERVICE">#REF!</definedName>
    <definedName name="RETTIFICA_IMPOSTE_CANONI" localSheetId="1">#REF!</definedName>
    <definedName name="RETTIFICA_IMPOSTE_CANONI">#REF!</definedName>
    <definedName name="sinergie2003" localSheetId="1">#REF!</definedName>
    <definedName name="sinergie2003">#REF!</definedName>
    <definedName name="sinergie2004" localSheetId="1">#REF!</definedName>
    <definedName name="sinergie2004">#REF!</definedName>
    <definedName name="sinergie2005" localSheetId="1">#REF!</definedName>
    <definedName name="sinergie2005">#REF!</definedName>
    <definedName name="sinergie2006" localSheetId="1">#REF!</definedName>
    <definedName name="sinergie2006">#REF!</definedName>
    <definedName name="sinergie2007" localSheetId="1">#REF!</definedName>
    <definedName name="sinergie2007">#REF!</definedName>
    <definedName name="UTILI_DISTRIBUITI" localSheetId="1">'[3]dettaglio dividendi'!#REF!</definedName>
    <definedName name="UTILI_DISTRIBUITI">'[4]dettaglio dividendi'!#REF!</definedName>
  </definedNames>
  <calcPr calcId="125725"/>
  <smartTagPr show="none"/>
</workbook>
</file>

<file path=xl/calcChain.xml><?xml version="1.0" encoding="utf-8"?>
<calcChain xmlns="http://schemas.openxmlformats.org/spreadsheetml/2006/main">
  <c r="H46" i="6"/>
  <c r="G46"/>
  <c r="D44"/>
  <c r="E44"/>
  <c r="F44"/>
  <c r="G44"/>
  <c r="H44"/>
  <c r="C46"/>
  <c r="C44"/>
  <c r="W36" i="8"/>
  <c r="V36"/>
  <c r="U36"/>
  <c r="C35" l="1"/>
  <c r="N35" s="1"/>
  <c r="S34" l="1"/>
  <c r="Y34" s="1"/>
  <c r="C34" l="1"/>
  <c r="N34" s="1"/>
  <c r="S33" l="1"/>
  <c r="Y33" s="1"/>
  <c r="C33"/>
  <c r="N33" s="1"/>
  <c r="S32" l="1"/>
  <c r="Y32" s="1"/>
  <c r="C32" l="1"/>
  <c r="N32" s="1"/>
  <c r="S31" l="1"/>
  <c r="Y31" s="1"/>
  <c r="C31"/>
  <c r="N31" s="1"/>
  <c r="S29" l="1"/>
  <c r="Y29" s="1"/>
  <c r="C29"/>
  <c r="N29" s="1"/>
  <c r="S28"/>
  <c r="Y28" s="1"/>
  <c r="C28"/>
  <c r="N28" s="1"/>
  <c r="S26" l="1"/>
  <c r="Y26" s="1"/>
  <c r="C26" l="1"/>
  <c r="N26" s="1"/>
  <c r="S25" l="1"/>
  <c r="Y25" s="1"/>
  <c r="C25"/>
  <c r="N25" s="1"/>
  <c r="S24"/>
  <c r="Y24" s="1"/>
  <c r="C24"/>
  <c r="N24" s="1"/>
  <c r="S23"/>
  <c r="Y23" s="1"/>
  <c r="C23"/>
  <c r="N23" s="1"/>
  <c r="X21" l="1"/>
  <c r="W21"/>
  <c r="X22" l="1"/>
  <c r="U21"/>
  <c r="U22" s="1"/>
  <c r="U27" s="1"/>
  <c r="U30" s="1"/>
  <c r="X27" l="1"/>
  <c r="M21"/>
  <c r="L21"/>
  <c r="X30" l="1"/>
  <c r="K21"/>
  <c r="I21"/>
  <c r="H21"/>
  <c r="G21"/>
  <c r="F21"/>
  <c r="E21"/>
  <c r="C20"/>
  <c r="N20" s="1"/>
  <c r="S19"/>
  <c r="Y19" s="1"/>
  <c r="Q19"/>
  <c r="C19"/>
  <c r="N19" s="1"/>
  <c r="S18"/>
  <c r="Y18" s="1"/>
  <c r="Q18"/>
  <c r="C18"/>
  <c r="N18" s="1"/>
  <c r="N21" l="1"/>
  <c r="W17"/>
  <c r="W22" s="1"/>
  <c r="V17"/>
  <c r="U17"/>
  <c r="V22" l="1"/>
  <c r="V27" s="1"/>
  <c r="V30" s="1"/>
  <c r="W27"/>
  <c r="W30" s="1"/>
  <c r="Q17"/>
  <c r="M17"/>
  <c r="M22" s="1"/>
  <c r="L17"/>
  <c r="K17"/>
  <c r="K22" s="1"/>
  <c r="I17"/>
  <c r="I22" s="1"/>
  <c r="H17"/>
  <c r="H22" s="1"/>
  <c r="G17"/>
  <c r="G22" s="1"/>
  <c r="L22" l="1"/>
  <c r="F17"/>
  <c r="F22" s="1"/>
  <c r="E17"/>
  <c r="E22" s="1"/>
  <c r="S16"/>
  <c r="Y16" s="1"/>
  <c r="C16"/>
  <c r="N16" s="1"/>
  <c r="B16"/>
  <c r="Q16" s="1"/>
  <c r="S15"/>
  <c r="Y15" s="1"/>
  <c r="C15"/>
  <c r="N15" s="1"/>
  <c r="B15"/>
  <c r="Q15" s="1"/>
  <c r="S14"/>
  <c r="Y14" s="1"/>
  <c r="C14"/>
  <c r="N14" s="1"/>
  <c r="B14"/>
  <c r="Q14" s="1"/>
  <c r="S13"/>
  <c r="Y13" s="1"/>
  <c r="B13"/>
  <c r="Q13" s="1"/>
  <c r="S12"/>
  <c r="Y12" s="1"/>
  <c r="C12"/>
  <c r="N12" s="1"/>
  <c r="B12"/>
  <c r="Q12" s="1"/>
  <c r="S11"/>
  <c r="Y11" s="1"/>
  <c r="C11"/>
  <c r="N11" s="1"/>
  <c r="B11"/>
  <c r="Q11" s="1"/>
  <c r="S10"/>
  <c r="Y10" s="1"/>
  <c r="C10"/>
  <c r="N10" s="1"/>
  <c r="B10"/>
  <c r="Q10" s="1"/>
  <c r="S9"/>
  <c r="Y9" s="1"/>
  <c r="C9"/>
  <c r="N9" s="1"/>
  <c r="I49" i="7"/>
  <c r="H49"/>
  <c r="G49"/>
  <c r="F49"/>
  <c r="E49"/>
  <c r="D49"/>
  <c r="C49"/>
  <c r="N17" i="8" l="1"/>
  <c r="N22" s="1"/>
  <c r="N27" s="1"/>
  <c r="Y17"/>
  <c r="I45" i="7"/>
  <c r="H45"/>
  <c r="G45"/>
  <c r="F45"/>
  <c r="E45"/>
  <c r="M27" i="8" l="1"/>
  <c r="L27" s="1"/>
  <c r="M30" l="1"/>
  <c r="L30" s="1"/>
  <c r="L36" s="1"/>
  <c r="K27"/>
  <c r="I27" s="1"/>
  <c r="H27" s="1"/>
  <c r="G27" s="1"/>
  <c r="F27" s="1"/>
  <c r="E27" s="1"/>
  <c r="K30" l="1"/>
  <c r="I30" l="1"/>
  <c r="K36"/>
  <c r="H30" l="1"/>
  <c r="I36"/>
  <c r="G30" l="1"/>
  <c r="H36"/>
  <c r="F30" l="1"/>
  <c r="G36"/>
  <c r="E30" l="1"/>
  <c r="E36" s="1"/>
  <c r="F36"/>
  <c r="B31" i="7" l="1"/>
  <c r="B29"/>
  <c r="B28"/>
  <c r="B27"/>
  <c r="B26" l="1"/>
  <c r="B25" l="1"/>
  <c r="B24" l="1"/>
  <c r="I23" l="1"/>
  <c r="H23"/>
  <c r="G23"/>
  <c r="F23"/>
  <c r="E23"/>
  <c r="B23"/>
  <c r="I22" l="1"/>
  <c r="I24" l="1"/>
  <c r="H22"/>
  <c r="G22"/>
  <c r="G24" s="1"/>
  <c r="F22"/>
  <c r="F24" l="1"/>
  <c r="H24"/>
  <c r="E22"/>
  <c r="B22"/>
  <c r="B21"/>
  <c r="B20"/>
  <c r="B19"/>
  <c r="B18"/>
  <c r="E24" l="1"/>
  <c r="B17" l="1"/>
  <c r="I16" l="1"/>
  <c r="I25" s="1"/>
  <c r="I31" s="1"/>
  <c r="H16"/>
  <c r="G16"/>
  <c r="G25" s="1"/>
  <c r="G31" s="1"/>
  <c r="F16"/>
  <c r="F25" s="1"/>
  <c r="E16"/>
  <c r="E25" s="1"/>
  <c r="B16"/>
  <c r="B15"/>
  <c r="E31" l="1"/>
  <c r="H25"/>
  <c r="F31"/>
  <c r="B14"/>
  <c r="B13"/>
  <c r="H31" l="1"/>
  <c r="B12"/>
  <c r="B11" l="1"/>
  <c r="B10" l="1"/>
  <c r="B9"/>
  <c r="I8" l="1"/>
  <c r="I17" s="1"/>
  <c r="I26" s="1"/>
  <c r="I32" s="1"/>
  <c r="H8"/>
  <c r="G8"/>
  <c r="G17" s="1"/>
  <c r="G26" s="1"/>
  <c r="G32" s="1"/>
  <c r="H17" l="1"/>
  <c r="F8"/>
  <c r="E8"/>
  <c r="B8"/>
  <c r="H26" l="1"/>
  <c r="E17"/>
  <c r="F17"/>
  <c r="B7"/>
  <c r="B6"/>
  <c r="H50" i="6"/>
  <c r="H32" i="7" l="1"/>
  <c r="F26"/>
  <c r="E26"/>
  <c r="F32" l="1"/>
  <c r="E32"/>
  <c r="G50" i="6"/>
  <c r="F50"/>
  <c r="E50"/>
  <c r="D50"/>
  <c r="H24" l="1"/>
  <c r="G24" l="1"/>
  <c r="F24"/>
  <c r="E24"/>
  <c r="D24"/>
  <c r="C24"/>
  <c r="H23"/>
  <c r="F23"/>
  <c r="E23"/>
  <c r="D23"/>
  <c r="C23"/>
  <c r="C21" i="8" s="1"/>
  <c r="H22" i="6"/>
  <c r="F22"/>
  <c r="E22"/>
  <c r="D22"/>
  <c r="G20"/>
  <c r="G23" s="1"/>
  <c r="C17"/>
  <c r="H16"/>
  <c r="G16"/>
  <c r="F16"/>
  <c r="E16"/>
  <c r="E17" s="1"/>
  <c r="D16"/>
  <c r="C16"/>
  <c r="C17" i="8" s="1"/>
  <c r="H8" i="6"/>
  <c r="G8"/>
  <c r="F8"/>
  <c r="E8"/>
  <c r="D8"/>
  <c r="B42" i="12"/>
  <c r="D41"/>
  <c r="C41"/>
  <c r="D40"/>
  <c r="C40"/>
  <c r="B40"/>
  <c r="D39"/>
  <c r="C39"/>
  <c r="B39"/>
  <c r="D38"/>
  <c r="C38"/>
  <c r="B38"/>
  <c r="D37"/>
  <c r="C37"/>
  <c r="B37"/>
  <c r="D36"/>
  <c r="C36"/>
  <c r="B36"/>
  <c r="F25" i="6" l="1"/>
  <c r="E25" s="1"/>
  <c r="D25"/>
  <c r="C25" s="1"/>
  <c r="C22" i="8" s="1"/>
  <c r="H25" i="6"/>
  <c r="H31" s="1"/>
  <c r="H38" s="1"/>
  <c r="S21" i="8"/>
  <c r="D17" i="6"/>
  <c r="D26" s="1"/>
  <c r="C26" s="1"/>
  <c r="H17"/>
  <c r="H26" s="1"/>
  <c r="H32" s="1"/>
  <c r="S17" i="8"/>
  <c r="G25" i="6"/>
  <c r="S20" i="8"/>
  <c r="Y20" s="1"/>
  <c r="Y21" s="1"/>
  <c r="Y22" s="1"/>
  <c r="Y27" s="1"/>
  <c r="G17" i="6"/>
  <c r="I35" i="12"/>
  <c r="I42" s="1"/>
  <c r="H35"/>
  <c r="H42" s="1"/>
  <c r="G35"/>
  <c r="G42" s="1"/>
  <c r="F35"/>
  <c r="F42" s="1"/>
  <c r="E35"/>
  <c r="D35"/>
  <c r="C35"/>
  <c r="B35"/>
  <c r="D34"/>
  <c r="C34"/>
  <c r="B34"/>
  <c r="D33"/>
  <c r="C33"/>
  <c r="B33"/>
  <c r="D32"/>
  <c r="C32"/>
  <c r="B32"/>
  <c r="D31"/>
  <c r="C31"/>
  <c r="B31"/>
  <c r="D30"/>
  <c r="C30"/>
  <c r="B30"/>
  <c r="D29"/>
  <c r="C29"/>
  <c r="B29"/>
  <c r="D28"/>
  <c r="C28"/>
  <c r="B28"/>
  <c r="D27"/>
  <c r="C27"/>
  <c r="B27"/>
  <c r="D26"/>
  <c r="C26"/>
  <c r="B26"/>
  <c r="B25"/>
  <c r="I23"/>
  <c r="E42" l="1"/>
  <c r="F17" i="6"/>
  <c r="F26" s="1"/>
  <c r="E26" s="1"/>
  <c r="G26"/>
  <c r="S22" i="8"/>
  <c r="G31" i="6"/>
  <c r="D42" i="12"/>
  <c r="C42" s="1"/>
  <c r="H23"/>
  <c r="G23"/>
  <c r="F23"/>
  <c r="E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F31" i="6" l="1"/>
  <c r="E31" s="1"/>
  <c r="D31" s="1"/>
  <c r="C31" s="1"/>
  <c r="S27" i="8"/>
  <c r="G32" i="6"/>
  <c r="D10" i="12"/>
  <c r="C10"/>
  <c r="B10"/>
  <c r="D9"/>
  <c r="C9"/>
  <c r="B9"/>
  <c r="D8"/>
  <c r="C8"/>
  <c r="B8"/>
  <c r="D7"/>
  <c r="C7"/>
  <c r="B7"/>
  <c r="D6"/>
  <c r="C6"/>
  <c r="B6"/>
  <c r="B5"/>
  <c r="D23" l="1"/>
  <c r="C23"/>
  <c r="F32" i="6"/>
  <c r="E32" s="1"/>
  <c r="D32" s="1"/>
  <c r="C32" s="1"/>
  <c r="C27" i="8"/>
  <c r="G38" i="6"/>
  <c r="H43" i="5"/>
  <c r="F43"/>
  <c r="E43"/>
  <c r="I42"/>
  <c r="H42"/>
  <c r="F42"/>
  <c r="E42"/>
  <c r="I41"/>
  <c r="H41"/>
  <c r="F41"/>
  <c r="E41"/>
  <c r="I40"/>
  <c r="H40"/>
  <c r="F40"/>
  <c r="E40"/>
  <c r="I39"/>
  <c r="H39"/>
  <c r="F39"/>
  <c r="E39"/>
  <c r="I38"/>
  <c r="H38"/>
  <c r="F38"/>
  <c r="E38"/>
  <c r="G37"/>
  <c r="G44" s="1"/>
  <c r="F38" i="6" l="1"/>
  <c r="S30" i="8"/>
  <c r="Y30" s="1"/>
  <c r="Y36" s="1"/>
  <c r="E37" i="5"/>
  <c r="D37"/>
  <c r="D44" s="1"/>
  <c r="C37"/>
  <c r="I36"/>
  <c r="H36"/>
  <c r="F36"/>
  <c r="E36"/>
  <c r="I35"/>
  <c r="H35"/>
  <c r="F35"/>
  <c r="E35"/>
  <c r="I34"/>
  <c r="H34"/>
  <c r="F34"/>
  <c r="E34"/>
  <c r="I33"/>
  <c r="H33"/>
  <c r="F33"/>
  <c r="E33"/>
  <c r="I32"/>
  <c r="H32"/>
  <c r="F32"/>
  <c r="E32"/>
  <c r="I31"/>
  <c r="H31"/>
  <c r="F31"/>
  <c r="E31"/>
  <c r="I30"/>
  <c r="H30"/>
  <c r="F30"/>
  <c r="E30"/>
  <c r="I29"/>
  <c r="H29"/>
  <c r="F29"/>
  <c r="E29"/>
  <c r="I28"/>
  <c r="H28"/>
  <c r="F28"/>
  <c r="E28"/>
  <c r="E38" i="6" l="1"/>
  <c r="F46"/>
  <c r="F37" i="5"/>
  <c r="H37"/>
  <c r="I37"/>
  <c r="C44"/>
  <c r="G25"/>
  <c r="D38" i="6" l="1"/>
  <c r="E46"/>
  <c r="H44" i="5"/>
  <c r="I44"/>
  <c r="E44"/>
  <c r="F44"/>
  <c r="E25"/>
  <c r="D25"/>
  <c r="C25"/>
  <c r="F25" s="1"/>
  <c r="I24"/>
  <c r="H24"/>
  <c r="F24"/>
  <c r="E24"/>
  <c r="I23"/>
  <c r="H23"/>
  <c r="F23"/>
  <c r="E23"/>
  <c r="I22"/>
  <c r="H22"/>
  <c r="F22"/>
  <c r="E22"/>
  <c r="I21"/>
  <c r="H21"/>
  <c r="F21"/>
  <c r="E21"/>
  <c r="I20"/>
  <c r="H20"/>
  <c r="F20"/>
  <c r="E20"/>
  <c r="I19"/>
  <c r="H19"/>
  <c r="F19"/>
  <c r="E19"/>
  <c r="I18"/>
  <c r="H18"/>
  <c r="F18"/>
  <c r="E18"/>
  <c r="I17"/>
  <c r="H17"/>
  <c r="F17"/>
  <c r="E17"/>
  <c r="H16"/>
  <c r="F16"/>
  <c r="E16"/>
  <c r="I15"/>
  <c r="H15"/>
  <c r="F15"/>
  <c r="E15"/>
  <c r="I14"/>
  <c r="H14"/>
  <c r="F14"/>
  <c r="E14"/>
  <c r="I13"/>
  <c r="H13"/>
  <c r="F13"/>
  <c r="E13"/>
  <c r="I12"/>
  <c r="H12"/>
  <c r="F12"/>
  <c r="E12"/>
  <c r="I11"/>
  <c r="H11"/>
  <c r="F11"/>
  <c r="E11"/>
  <c r="I10"/>
  <c r="H10"/>
  <c r="F10"/>
  <c r="E10"/>
  <c r="I9"/>
  <c r="H9"/>
  <c r="F9"/>
  <c r="E9"/>
  <c r="I8"/>
  <c r="H8"/>
  <c r="F8"/>
  <c r="E8"/>
  <c r="C38" i="6" l="1"/>
  <c r="D46"/>
  <c r="H25" i="5"/>
  <c r="I25"/>
  <c r="H37" i="6" l="1"/>
  <c r="G37" s="1"/>
  <c r="C30" i="8"/>
  <c r="N30" s="1"/>
  <c r="N36" s="1"/>
  <c r="C36"/>
  <c r="F37" i="6" l="1"/>
  <c r="E37" s="1"/>
  <c r="D37" s="1"/>
  <c r="C37" s="1"/>
  <c r="S36" i="8" l="1"/>
</calcChain>
</file>

<file path=xl/sharedStrings.xml><?xml version="1.0" encoding="utf-8"?>
<sst xmlns="http://schemas.openxmlformats.org/spreadsheetml/2006/main" count="196" uniqueCount="141">
  <si>
    <t xml:space="preserve">
Importi in migliaia di euro
</t>
  </si>
  <si>
    <t>C</t>
  </si>
  <si>
    <t xml:space="preserve">n.s.  </t>
  </si>
  <si>
    <t>A</t>
  </si>
  <si>
    <t>B</t>
  </si>
  <si>
    <t>A-B</t>
  </si>
  <si>
    <t>A/B</t>
  </si>
  <si>
    <t>30.6.2017</t>
  </si>
  <si>
    <t>A-C</t>
  </si>
  <si>
    <t>A/C</t>
  </si>
  <si>
    <t>30.9.2017</t>
  </si>
  <si>
    <t xml:space="preserve">31.12.2016
</t>
  </si>
  <si>
    <t>Reclassified consolidated balance sheet</t>
  </si>
  <si>
    <t>Changes</t>
  </si>
  <si>
    <t>% changes</t>
  </si>
  <si>
    <t>Aggregate</t>
  </si>
  <si>
    <t>Figures in thousands of euro</t>
  </si>
  <si>
    <t>ASSETS</t>
  </si>
  <si>
    <t>Cash and cash equivalents</t>
  </si>
  <si>
    <t>Financial assets held for trading</t>
  </si>
  <si>
    <t>Financial assets designated at fair value</t>
  </si>
  <si>
    <t>Available-for-sale financial assets</t>
  </si>
  <si>
    <t>Held-to-maturity investments</t>
  </si>
  <si>
    <t>Loans and advances to banks</t>
  </si>
  <si>
    <t>Loans and advances to customers</t>
  </si>
  <si>
    <t>Hedging derivatives</t>
  </si>
  <si>
    <t>Fair value change in hedged financial assets (+/-)</t>
  </si>
  <si>
    <t>Equity investments</t>
  </si>
  <si>
    <t>Technical reserves of reinsurers</t>
  </si>
  <si>
    <t xml:space="preserve">Property, plant and equipment </t>
  </si>
  <si>
    <t>Intangible assets</t>
  </si>
  <si>
    <t>of which: goodwill</t>
  </si>
  <si>
    <t>Tax assets</t>
  </si>
  <si>
    <t>Non-current assets and disposal groups held for sale</t>
  </si>
  <si>
    <t>Other assets</t>
  </si>
  <si>
    <t>Total assets</t>
  </si>
  <si>
    <t>LIABILITIES AND EQUITY</t>
  </si>
  <si>
    <t>Due to banks</t>
  </si>
  <si>
    <t>Due to customers</t>
  </si>
  <si>
    <t>Debt securities issued</t>
  </si>
  <si>
    <t>Financial liabilities held for trading</t>
  </si>
  <si>
    <t>Financial liabilities designated at fair value</t>
  </si>
  <si>
    <t>Tax liabilities</t>
  </si>
  <si>
    <t>Other liabilities</t>
  </si>
  <si>
    <t>Post-employment benefits</t>
  </si>
  <si>
    <t>Provisions for risks and charges:</t>
  </si>
  <si>
    <t>a) pension and similar obligations</t>
  </si>
  <si>
    <t>b) other provisions</t>
  </si>
  <si>
    <t>Technical reserves</t>
  </si>
  <si>
    <t>Share capital, share premiums, reserves, valuation reserves and treasury shares</t>
  </si>
  <si>
    <t>Non-controlling interests</t>
  </si>
  <si>
    <t>Profit (loss) for the period/year</t>
  </si>
  <si>
    <t>Total liabilities and equity</t>
  </si>
  <si>
    <t>Reclassified consolidated quarterly balance sheets</t>
  </si>
  <si>
    <r>
      <t xml:space="preserve">30.6.2016 </t>
    </r>
    <r>
      <rPr>
        <i/>
        <sz val="10"/>
        <color rgb="FF000099"/>
        <rFont val="Arial"/>
        <family val="2"/>
      </rPr>
      <t>Stand-Alone UBI Banca Group</t>
    </r>
  </si>
  <si>
    <r>
      <t xml:space="preserve">31.3.2017 </t>
    </r>
    <r>
      <rPr>
        <i/>
        <sz val="10"/>
        <color rgb="FF000099"/>
        <rFont val="Arial"/>
        <family val="2"/>
      </rPr>
      <t>Stand-Alone UBI Banca Group</t>
    </r>
  </si>
  <si>
    <r>
      <t xml:space="preserve">31.12.2016 </t>
    </r>
    <r>
      <rPr>
        <i/>
        <sz val="10"/>
        <color rgb="FF000099"/>
        <rFont val="Arial"/>
        <family val="2"/>
      </rPr>
      <t>Stand-Alone UBI Banca Group</t>
    </r>
  </si>
  <si>
    <r>
      <t xml:space="preserve">30.9.2016 </t>
    </r>
    <r>
      <rPr>
        <i/>
        <sz val="10"/>
        <color rgb="FF000099"/>
        <rFont val="Arial"/>
        <family val="2"/>
      </rPr>
      <t>Stand-Alone UBI Banca Group</t>
    </r>
  </si>
  <si>
    <r>
      <t xml:space="preserve">31.3.2016 </t>
    </r>
    <r>
      <rPr>
        <i/>
        <sz val="10"/>
        <color rgb="FF000099"/>
        <rFont val="Arial"/>
        <family val="2"/>
      </rPr>
      <t>Stand-Alone UBI Banca Group</t>
    </r>
  </si>
  <si>
    <t>9M 2017</t>
  </si>
  <si>
    <t>of which Stand-Alone UBI Banca Group</t>
  </si>
  <si>
    <t>of which New Banks 2nd and 3rd Quarters</t>
  </si>
  <si>
    <t>Allocation of Badwill</t>
  </si>
  <si>
    <r>
      <t xml:space="preserve">9M 2016 
</t>
    </r>
    <r>
      <rPr>
        <i/>
        <sz val="10"/>
        <color indexed="18"/>
        <rFont val="Arial"/>
        <family val="2"/>
      </rPr>
      <t>Stand-Alone UBI Banca Group</t>
    </r>
  </si>
  <si>
    <r>
      <t xml:space="preserve">FY 2016 
</t>
    </r>
    <r>
      <rPr>
        <i/>
        <sz val="10"/>
        <color indexed="18"/>
        <rFont val="Arial"/>
        <family val="2"/>
      </rPr>
      <t>Stand-Alone UBI Banca Group</t>
    </r>
  </si>
  <si>
    <t>Net interest income</t>
  </si>
  <si>
    <t>of which: effects of the purchase price allocation</t>
  </si>
  <si>
    <t>Net interest income excluding the effects of the PPA</t>
  </si>
  <si>
    <t>Dividends and similar income</t>
  </si>
  <si>
    <t>Profits of equity-accounted investees</t>
  </si>
  <si>
    <t xml:space="preserve">Net fee and commission income </t>
  </si>
  <si>
    <t>of which performance fees</t>
  </si>
  <si>
    <t>Net income from trading, hedging and disposal/repurchase activities and from assets/liabilities designated at fair value</t>
  </si>
  <si>
    <t>Net income from insurance operations</t>
  </si>
  <si>
    <t>Other net operating income/expense</t>
  </si>
  <si>
    <t>Operating income</t>
  </si>
  <si>
    <t>Operating income excluding the effects of the PPA</t>
  </si>
  <si>
    <t>Staff costs</t>
  </si>
  <si>
    <t>Other administrative expenses</t>
  </si>
  <si>
    <t>Depreciation, amortisation and net impairment losses on property, plant and equipment and intangible assets</t>
  </si>
  <si>
    <t>Depreciation, amortisation and net impairment losses on property, plant and equipment and intangible assets excluding the effects of the PPA</t>
  </si>
  <si>
    <t>Operating expenses</t>
  </si>
  <si>
    <t>Operating expenses excluding the effects of the PPA</t>
  </si>
  <si>
    <t>Net operating income</t>
  </si>
  <si>
    <t>Net operating income excluding the effects of the PPA</t>
  </si>
  <si>
    <t>Net impairment losses on loans</t>
  </si>
  <si>
    <t>Net impairment losses on other financial assets and liabilities</t>
  </si>
  <si>
    <t>Net provisions for risks and charges</t>
  </si>
  <si>
    <t>Profits (losses) from the disposal of equity investments</t>
  </si>
  <si>
    <t xml:space="preserve">Pre-tax profit (loss) from continuing operations </t>
  </si>
  <si>
    <t>Pre-tax profit (loss) from continuing operations excluding the effects of the PPA</t>
  </si>
  <si>
    <t>Taxes on income for the period/year from continuing operations</t>
  </si>
  <si>
    <t>(Profit) loss for the period/year attributable to non-controlling interests</t>
  </si>
  <si>
    <t>Profit (loss) for the period/year attributable to the shareholders of the Parent before the Business Plan and other impacts excluding the effects of the PPA</t>
  </si>
  <si>
    <t>Profit (loss) for the period/year attributable to the shareholders of the Parent before the Business Plan and other impacts</t>
  </si>
  <si>
    <t>Redundancy expenses net of taxes and non-controlling interests</t>
  </si>
  <si>
    <t>Impairment losses on brands net of taxes and non-controlling interests</t>
  </si>
  <si>
    <t>Single Bank Project expenses net of taxes and non-controlling interests</t>
  </si>
  <si>
    <t>Impairment losses on property, plant and equipment net of taxes and non-controlling interests</t>
  </si>
  <si>
    <t>Bridge Bank Project expenses net of taxes and non-controlling interests</t>
  </si>
  <si>
    <t>Negative consolidation difference</t>
  </si>
  <si>
    <t xml:space="preserve">Profit (loss) for the period/year attributable to the shareholders of the Parent </t>
  </si>
  <si>
    <t>Total impact of the purchase price allocation on the income statement</t>
  </si>
  <si>
    <t>Reclassified consolidated income statement</t>
  </si>
  <si>
    <t>Reclassified consolidated quarterly income statements</t>
  </si>
  <si>
    <t>3rd Quarter</t>
  </si>
  <si>
    <t>2nd Quarter</t>
  </si>
  <si>
    <r>
      <t xml:space="preserve">1st Quarter </t>
    </r>
    <r>
      <rPr>
        <i/>
        <sz val="10"/>
        <color indexed="18"/>
        <rFont val="Arial"/>
        <family val="2"/>
      </rPr>
      <t>Stand-Alone UBI Banca Group</t>
    </r>
  </si>
  <si>
    <r>
      <t xml:space="preserve">4th Quarter </t>
    </r>
    <r>
      <rPr>
        <i/>
        <sz val="10"/>
        <color indexed="18"/>
        <rFont val="Arial"/>
        <family val="2"/>
      </rPr>
      <t>Stand-Alone UBI Banca Group</t>
    </r>
  </si>
  <si>
    <r>
      <t xml:space="preserve">3rd Quarter </t>
    </r>
    <r>
      <rPr>
        <i/>
        <sz val="10"/>
        <color indexed="18"/>
        <rFont val="Arial"/>
        <family val="2"/>
      </rPr>
      <t>Stand-Alone UBI Banca Group</t>
    </r>
  </si>
  <si>
    <r>
      <t xml:space="preserve">2nd Quarter </t>
    </r>
    <r>
      <rPr>
        <i/>
        <sz val="10"/>
        <color indexed="18"/>
        <rFont val="Arial"/>
        <family val="2"/>
      </rPr>
      <t>Stand-Alone UBI Banca Group</t>
    </r>
  </si>
  <si>
    <t>Profits from the disposal of equity investments</t>
  </si>
  <si>
    <t>Profit (loss) for the period attributable to the shareholders of the Parent before the Business Plan and other impacts</t>
  </si>
  <si>
    <t xml:space="preserve">Profit (loss) for the period attributable to the shareholders of the Parent </t>
  </si>
  <si>
    <t>Taxes on income for the period from continuing operations</t>
  </si>
  <si>
    <t>(Profit) loss for the period attributable to non-controlling interests</t>
  </si>
  <si>
    <t>Profit (loss) for the period attributable to the shareholders of the Parent before the Business Plan and other impacts excluding the effects of the PPA</t>
  </si>
  <si>
    <t>Reclassified consolidated income statement net of the most significant non-recurring items: details</t>
  </si>
  <si>
    <t>2017-2020 Business Plan</t>
  </si>
  <si>
    <t>Other non-recurring items</t>
  </si>
  <si>
    <r>
      <t xml:space="preserve">9M 2017
</t>
    </r>
    <r>
      <rPr>
        <i/>
        <sz val="10"/>
        <color indexed="18"/>
        <rFont val="Arial"/>
        <family val="2"/>
      </rPr>
      <t>net of non-recurring items</t>
    </r>
  </si>
  <si>
    <r>
      <t xml:space="preserve">9M 2016 </t>
    </r>
    <r>
      <rPr>
        <i/>
        <sz val="11"/>
        <color indexed="18"/>
        <rFont val="Arial"/>
        <family val="2"/>
      </rPr>
      <t>Stand-Alone UBI Banca Group</t>
    </r>
  </si>
  <si>
    <r>
      <t xml:space="preserve">9M 2016
</t>
    </r>
    <r>
      <rPr>
        <i/>
        <sz val="11"/>
        <color indexed="18"/>
        <rFont val="Arial"/>
        <family val="2"/>
      </rPr>
      <t>Stand-Alone UBI Banca Group</t>
    </r>
    <r>
      <rPr>
        <b/>
        <sz val="2"/>
        <color indexed="18"/>
        <rFont val="Arial"/>
        <family val="2"/>
      </rPr>
      <t xml:space="preserve">
</t>
    </r>
    <r>
      <rPr>
        <sz val="2"/>
        <color indexed="18"/>
        <rFont val="Arial"/>
        <family val="2"/>
      </rPr>
      <t xml:space="preserve">
</t>
    </r>
    <r>
      <rPr>
        <i/>
        <sz val="10"/>
        <color indexed="18"/>
        <rFont val="Arial"/>
        <family val="2"/>
      </rPr>
      <t>net of non-recurring items</t>
    </r>
  </si>
  <si>
    <t>Redundancy expenses</t>
  </si>
  <si>
    <t>Brand impairment</t>
  </si>
  <si>
    <t>Single Bank Project expenses</t>
  </si>
  <si>
    <t xml:space="preserve">Profit on the disposal of HTM investments </t>
  </si>
  <si>
    <t>Bridge Bank Project expenses</t>
  </si>
  <si>
    <t>Impairment losses on the Atlante Fund</t>
  </si>
  <si>
    <t>IDPF (interbank deposit protection fund) intervention expenses for CariCesena Carim and Carismi</t>
  </si>
  <si>
    <t>Net interest income (including the effects of the PPA)</t>
  </si>
  <si>
    <r>
      <t xml:space="preserve">Operating income </t>
    </r>
    <r>
      <rPr>
        <sz val="10"/>
        <rFont val="Arial"/>
        <family val="2"/>
      </rPr>
      <t>(including the effects of the PPA)</t>
    </r>
  </si>
  <si>
    <t>Depreciation, amortisation and net impairment losses on property, plant and equipment and intangible assets (including the effects of PPA)</t>
  </si>
  <si>
    <t>Operating expenses (including the effects of the PPA)</t>
  </si>
  <si>
    <r>
      <t xml:space="preserve">Operating expenses </t>
    </r>
    <r>
      <rPr>
        <sz val="10"/>
        <rFont val="Arial"/>
        <family val="2"/>
      </rPr>
      <t>(including the effects of the PPA)</t>
    </r>
  </si>
  <si>
    <t>Net operating income (including the effects of the PPA)</t>
  </si>
  <si>
    <r>
      <t xml:space="preserve">Net operating income </t>
    </r>
    <r>
      <rPr>
        <sz val="10"/>
        <rFont val="Arial"/>
        <family val="2"/>
      </rPr>
      <t>(including the effects of the PPA)</t>
    </r>
  </si>
  <si>
    <t>Pre-tax profit (loss) from continuing operations (including the effects of the PPA)</t>
  </si>
  <si>
    <r>
      <t xml:space="preserve">Pre-tax profit (loss) from continuing operations </t>
    </r>
    <r>
      <rPr>
        <sz val="10"/>
        <rFont val="Arial"/>
        <family val="2"/>
      </rPr>
      <t>(including the effects of the PPA)</t>
    </r>
  </si>
  <si>
    <t>Profit (loss) for the period/year attributable to the shareholders of the Parent</t>
  </si>
  <si>
    <t>Profit (loss) for the period/year attributable to the shareholders of the Parent before negative consolidation difference</t>
  </si>
</sst>
</file>

<file path=xl/styles.xml><?xml version="1.0" encoding="utf-8"?>
<styleSheet xmlns="http://schemas.openxmlformats.org/spreadsheetml/2006/main">
  <numFmts count="27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\ mmmm\ yyyy"/>
    <numFmt numFmtId="165" formatCode="0.0%\ "/>
    <numFmt numFmtId="166" formatCode="_-* #,##0_-;\-* #,##0_-;_-* &quot;-&quot;??_-;_-@_-"/>
    <numFmt numFmtId="167" formatCode="0.0%"/>
    <numFmt numFmtId="168" formatCode="0.0"/>
    <numFmt numFmtId="169" formatCode="#,##0_ ;\-#,##0\ "/>
    <numFmt numFmtId="170" formatCode="dd:m:yyyy"/>
    <numFmt numFmtId="171" formatCode="dd:mm:yyyy"/>
    <numFmt numFmtId="172" formatCode="#,##0_ ;[Red]\-#,##0\ "/>
    <numFmt numFmtId="173" formatCode="#,##0\ ;\(#,##0\)\ "/>
    <numFmt numFmtId="174" formatCode="0.0%\ ;\(0.0%\)\ "/>
    <numFmt numFmtId="175" formatCode="#,##0\ ;\ \(#,##0\)\ "/>
    <numFmt numFmtId="176" formatCode="#,##0\ ;\(#,##0\)"/>
    <numFmt numFmtId="177" formatCode="General\ "/>
    <numFmt numFmtId="178" formatCode="_-\ * #,##0.0_-;\-* #,##0.0_-;_-* &quot;-&quot;?_-;_-@_-"/>
    <numFmt numFmtId="179" formatCode="_-\ * #,##0_-;\-* #,##0_-;_-* &quot;-&quot;?_-;_-@_-"/>
    <numFmt numFmtId="180" formatCode="#,##0.0\ ;\(#,##0.0\)\ "/>
    <numFmt numFmtId="181" formatCode="&quot;L.&quot;\ #,##0;[Red]\-&quot;L.&quot;\ #,##0"/>
    <numFmt numFmtId="182" formatCode="_-* #,##0.0_-;\-* #,##0.0_-;_-* &quot;-&quot;?_-;_-@_-"/>
    <numFmt numFmtId="183" formatCode="#,##0.0"/>
    <numFmt numFmtId="184" formatCode="#,##0.0_ ;[Red]\-#,##0.0\ "/>
    <numFmt numFmtId="185" formatCode="0.0%\ \ "/>
    <numFmt numFmtId="186" formatCode="#,##0\ \ ;\(#,##0\)\ \ "/>
    <numFmt numFmtId="187" formatCode="_-* #,##0_-;\-* #,##0_-;_-* &quot;-&quot;?_-;_-@_-"/>
  </numFmts>
  <fonts count="7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7.8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7.8"/>
      <name val="Arial"/>
      <family val="2"/>
    </font>
    <font>
      <sz val="7.8"/>
      <name val="Arial"/>
      <family val="2"/>
    </font>
    <font>
      <i/>
      <sz val="7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8"/>
      <color indexed="18"/>
      <name val="Arial"/>
      <family val="2"/>
    </font>
    <font>
      <b/>
      <sz val="7.8"/>
      <name val="Arial"/>
      <family val="2"/>
    </font>
    <font>
      <sz val="8"/>
      <color indexed="12"/>
      <name val="Arial"/>
      <family val="2"/>
    </font>
    <font>
      <sz val="7"/>
      <color indexed="12"/>
      <name val="Arial"/>
      <family val="2"/>
    </font>
    <font>
      <b/>
      <sz val="8"/>
      <color indexed="1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7.5"/>
      <name val="Arial"/>
      <family val="2"/>
    </font>
    <font>
      <b/>
      <sz val="8"/>
      <color indexed="12"/>
      <name val="Arial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b/>
      <sz val="12"/>
      <color indexed="9"/>
      <name val="Arial"/>
      <family val="2"/>
    </font>
    <font>
      <sz val="10"/>
      <color rgb="FF000099"/>
      <name val="Arial"/>
      <family val="2"/>
    </font>
    <font>
      <sz val="7.8"/>
      <color rgb="FF00009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7.8"/>
      <color indexed="12"/>
      <name val="Arial"/>
      <family val="2"/>
    </font>
    <font>
      <b/>
      <sz val="9"/>
      <color indexed="18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7.5"/>
      <color indexed="12"/>
      <name val="Arial"/>
      <family val="2"/>
    </font>
    <font>
      <b/>
      <sz val="8"/>
      <color rgb="FFFF3399"/>
      <name val="Arial"/>
      <family val="2"/>
    </font>
    <font>
      <b/>
      <u/>
      <sz val="8"/>
      <name val="Arial"/>
      <family val="2"/>
    </font>
    <font>
      <i/>
      <sz val="8"/>
      <color indexed="12"/>
      <name val="Arial"/>
      <family val="2"/>
    </font>
    <font>
      <b/>
      <sz val="7.8"/>
      <color indexed="18"/>
      <name val="Arial"/>
      <family val="2"/>
    </font>
    <font>
      <b/>
      <sz val="7.8"/>
      <color indexed="12"/>
      <name val="Arial"/>
      <family val="2"/>
    </font>
    <font>
      <b/>
      <i/>
      <sz val="7.8"/>
      <name val="Arial"/>
      <family val="2"/>
    </font>
    <font>
      <b/>
      <sz val="10"/>
      <color indexed="14"/>
      <name val="Arial"/>
      <family val="2"/>
    </font>
    <font>
      <b/>
      <sz val="8"/>
      <color indexed="14"/>
      <name val="Arial"/>
      <family val="2"/>
    </font>
    <font>
      <sz val="9"/>
      <color indexed="18"/>
      <name val="Arial"/>
      <family val="2"/>
    </font>
    <font>
      <sz val="9"/>
      <color indexed="9"/>
      <name val="Arial"/>
      <family val="2"/>
    </font>
    <font>
      <b/>
      <i/>
      <sz val="9"/>
      <name val="Arial"/>
      <family val="2"/>
    </font>
    <font>
      <b/>
      <sz val="9"/>
      <color rgb="FF000099"/>
      <name val="Arial"/>
      <family val="2"/>
    </font>
    <font>
      <sz val="11"/>
      <name val="Arial"/>
      <family val="2"/>
    </font>
    <font>
      <b/>
      <sz val="10"/>
      <color rgb="FFFF3399"/>
      <name val="Arial"/>
      <family val="2"/>
    </font>
    <font>
      <b/>
      <sz val="9"/>
      <color rgb="FFFF3399"/>
      <name val="Arial"/>
      <family val="2"/>
    </font>
    <font>
      <b/>
      <sz val="10"/>
      <color rgb="FF000099"/>
      <name val="Arial"/>
      <family val="2"/>
    </font>
    <font>
      <b/>
      <i/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i/>
      <sz val="10"/>
      <color indexed="18"/>
      <name val="Arial"/>
      <family val="2"/>
    </font>
    <font>
      <b/>
      <sz val="20"/>
      <color indexed="18"/>
      <name val="Bookman Old Style"/>
      <family val="1"/>
    </font>
    <font>
      <b/>
      <sz val="11"/>
      <color indexed="18"/>
      <name val="Arial"/>
      <family val="2"/>
    </font>
    <font>
      <b/>
      <sz val="22"/>
      <color indexed="18"/>
      <name val="Bookman Old Style"/>
      <family val="1"/>
    </font>
    <font>
      <b/>
      <sz val="24"/>
      <color indexed="18"/>
      <name val="Bookman Old Style"/>
      <family val="1"/>
    </font>
    <font>
      <b/>
      <sz val="20"/>
      <color rgb="FF000099"/>
      <name val="Bookman Old Style"/>
      <family val="1"/>
    </font>
    <font>
      <b/>
      <sz val="18"/>
      <color rgb="FF000099"/>
      <name val="Bookman Old Style"/>
      <family val="1"/>
    </font>
    <font>
      <b/>
      <sz val="18"/>
      <color indexed="18"/>
      <name val="Bookman Old Style"/>
      <family val="1"/>
    </font>
    <font>
      <i/>
      <sz val="9"/>
      <color indexed="12"/>
      <name val="Arial"/>
      <family val="2"/>
    </font>
    <font>
      <i/>
      <sz val="10"/>
      <color rgb="FF000099"/>
      <name val="Arial"/>
      <family val="2"/>
    </font>
    <font>
      <i/>
      <sz val="11"/>
      <color indexed="18"/>
      <name val="Arial"/>
      <family val="2"/>
    </font>
    <font>
      <b/>
      <sz val="2"/>
      <color indexed="18"/>
      <name val="Arial"/>
      <family val="2"/>
    </font>
    <font>
      <sz val="2"/>
      <color indexed="18"/>
      <name val="Arial"/>
      <family val="2"/>
    </font>
    <font>
      <b/>
      <sz val="23"/>
      <color indexed="18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F"/>
        <bgColor indexed="64"/>
      </patternFill>
    </fill>
  </fills>
  <borders count="9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8"/>
      </top>
      <bottom style="thin">
        <color indexed="18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/>
      <top/>
      <bottom style="hair">
        <color indexed="18"/>
      </bottom>
      <diagonal/>
    </border>
    <border>
      <left style="thin">
        <color indexed="10"/>
      </left>
      <right style="thin">
        <color indexed="10"/>
      </right>
      <top/>
      <bottom style="hair">
        <color indexed="18"/>
      </bottom>
      <diagonal/>
    </border>
    <border>
      <left style="thin">
        <color indexed="10"/>
      </left>
      <right/>
      <top/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thin">
        <color indexed="10"/>
      </left>
      <right style="thin">
        <color indexed="10"/>
      </right>
      <top style="hair">
        <color indexed="18"/>
      </top>
      <bottom style="hair">
        <color indexed="18"/>
      </bottom>
      <diagonal/>
    </border>
    <border>
      <left style="thin">
        <color indexed="10"/>
      </left>
      <right/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medium">
        <color indexed="18"/>
      </bottom>
      <diagonal/>
    </border>
    <border>
      <left style="thin">
        <color indexed="10"/>
      </left>
      <right style="thin">
        <color indexed="10"/>
      </right>
      <top style="hair">
        <color indexed="18"/>
      </top>
      <bottom style="medium">
        <color indexed="18"/>
      </bottom>
      <diagonal/>
    </border>
    <border>
      <left style="thin">
        <color indexed="10"/>
      </left>
      <right/>
      <top style="hair">
        <color indexed="18"/>
      </top>
      <bottom style="medium">
        <color indexed="18"/>
      </bottom>
      <diagonal/>
    </border>
    <border>
      <left/>
      <right/>
      <top style="thin">
        <color indexed="10"/>
      </top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thin">
        <color indexed="10"/>
      </right>
      <top style="medium">
        <color indexed="18"/>
      </top>
      <bottom/>
      <diagonal/>
    </border>
    <border>
      <left style="thin">
        <color indexed="10"/>
      </left>
      <right style="thin">
        <color indexed="10"/>
      </right>
      <top style="medium">
        <color indexed="18"/>
      </top>
      <bottom/>
      <diagonal/>
    </border>
    <border>
      <left style="thin">
        <color indexed="10"/>
      </left>
      <right/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 style="thin">
        <color indexed="10"/>
      </right>
      <top/>
      <bottom style="medium">
        <color indexed="18"/>
      </bottom>
      <diagonal/>
    </border>
    <border>
      <left style="thin">
        <color indexed="10"/>
      </left>
      <right style="thin">
        <color indexed="10"/>
      </right>
      <top/>
      <bottom style="medium">
        <color indexed="18"/>
      </bottom>
      <diagonal/>
    </border>
    <border>
      <left style="thin">
        <color indexed="10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 style="thin">
        <color indexed="10"/>
      </right>
      <top/>
      <bottom style="hair">
        <color indexed="18"/>
      </bottom>
      <diagonal/>
    </border>
    <border>
      <left/>
      <right style="thin">
        <color indexed="10"/>
      </right>
      <top style="hair">
        <color indexed="18"/>
      </top>
      <bottom style="hair">
        <color indexed="18"/>
      </bottom>
      <diagonal/>
    </border>
    <border>
      <left/>
      <right style="thin">
        <color indexed="10"/>
      </right>
      <top/>
      <bottom/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0"/>
      </right>
      <top/>
      <bottom style="thin">
        <color indexed="18"/>
      </bottom>
      <diagonal/>
    </border>
    <border>
      <left style="thin">
        <color indexed="10"/>
      </left>
      <right/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 style="thin">
        <color indexed="10"/>
      </left>
      <right/>
      <top style="thin">
        <color indexed="18"/>
      </top>
      <bottom/>
      <diagonal/>
    </border>
    <border>
      <left/>
      <right/>
      <top style="thin">
        <color indexed="18"/>
      </top>
      <bottom style="hair">
        <color indexed="18"/>
      </bottom>
      <diagonal/>
    </border>
    <border>
      <left/>
      <right/>
      <top style="hair">
        <color indexed="18"/>
      </top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0"/>
      </right>
      <top style="thin">
        <color indexed="18"/>
      </top>
      <bottom style="thin">
        <color indexed="18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8"/>
      </top>
      <bottom style="hair">
        <color indexed="18"/>
      </bottom>
      <diagonal/>
    </border>
    <border>
      <left/>
      <right style="thin">
        <color indexed="10"/>
      </right>
      <top style="thin">
        <color indexed="18"/>
      </top>
      <bottom style="hair">
        <color indexed="1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8"/>
      </top>
      <bottom/>
      <diagonal/>
    </border>
    <border>
      <left/>
      <right style="thin">
        <color indexed="10"/>
      </right>
      <top style="hair">
        <color indexed="18"/>
      </top>
      <bottom style="thin">
        <color indexed="18"/>
      </bottom>
      <diagonal/>
    </border>
    <border>
      <left style="thin">
        <color indexed="10"/>
      </left>
      <right/>
      <top style="hair">
        <color indexed="18"/>
      </top>
      <bottom style="thin">
        <color indexed="18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 style="thin">
        <color indexed="10"/>
      </left>
      <right/>
      <top style="thin">
        <color indexed="10"/>
      </top>
      <bottom style="medium">
        <color indexed="18"/>
      </bottom>
      <diagonal/>
    </border>
    <border>
      <left style="medium">
        <color rgb="FF000099"/>
      </left>
      <right/>
      <top style="medium">
        <color rgb="FF000099"/>
      </top>
      <bottom/>
      <diagonal/>
    </border>
    <border>
      <left style="thin">
        <color indexed="10"/>
      </left>
      <right/>
      <top style="medium">
        <color rgb="FF000099"/>
      </top>
      <bottom/>
      <diagonal/>
    </border>
    <border>
      <left/>
      <right/>
      <top style="medium">
        <color rgb="FF000099"/>
      </top>
      <bottom/>
      <diagonal/>
    </border>
    <border>
      <left/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/>
      <top/>
      <bottom style="medium">
        <color rgb="FF000099"/>
      </bottom>
      <diagonal/>
    </border>
    <border>
      <left style="thin">
        <color indexed="10"/>
      </left>
      <right/>
      <top/>
      <bottom style="medium">
        <color rgb="FF000099"/>
      </bottom>
      <diagonal/>
    </border>
    <border>
      <left/>
      <right/>
      <top/>
      <bottom style="medium">
        <color rgb="FF000099"/>
      </bottom>
      <diagonal/>
    </border>
    <border>
      <left/>
      <right style="medium">
        <color rgb="FF000099"/>
      </right>
      <top/>
      <bottom style="medium">
        <color rgb="FF000099"/>
      </bottom>
      <diagonal/>
    </border>
    <border>
      <left/>
      <right/>
      <top/>
      <bottom style="hair">
        <color rgb="FF000099"/>
      </bottom>
      <diagonal/>
    </border>
    <border>
      <left/>
      <right style="thin">
        <color indexed="10"/>
      </right>
      <top/>
      <bottom style="hair">
        <color rgb="FF000099"/>
      </bottom>
      <diagonal/>
    </border>
    <border>
      <left style="thin">
        <color indexed="10"/>
      </left>
      <right/>
      <top/>
      <bottom style="hair">
        <color rgb="FF000099"/>
      </bottom>
      <diagonal/>
    </border>
    <border>
      <left/>
      <right/>
      <top style="hair">
        <color rgb="FF000099"/>
      </top>
      <bottom style="hair">
        <color rgb="FF000099"/>
      </bottom>
      <diagonal/>
    </border>
    <border>
      <left/>
      <right style="thin">
        <color indexed="10"/>
      </right>
      <top style="hair">
        <color rgb="FF000099"/>
      </top>
      <bottom style="hair">
        <color rgb="FF000099"/>
      </bottom>
      <diagonal/>
    </border>
    <border>
      <left style="thin">
        <color indexed="10"/>
      </left>
      <right/>
      <top style="hair">
        <color rgb="FF000099"/>
      </top>
      <bottom style="hair">
        <color rgb="FF000099"/>
      </bottom>
      <diagonal/>
    </border>
    <border>
      <left style="thin">
        <color indexed="10"/>
      </left>
      <right/>
      <top style="hair">
        <color indexed="18"/>
      </top>
      <bottom/>
      <diagonal/>
    </border>
    <border>
      <left/>
      <right style="thin">
        <color indexed="10"/>
      </right>
      <top style="hair">
        <color indexed="18"/>
      </top>
      <bottom/>
      <diagonal/>
    </border>
    <border>
      <left/>
      <right/>
      <top style="thin">
        <color indexed="10"/>
      </top>
      <bottom style="medium">
        <color indexed="18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indexed="10"/>
      </right>
      <top style="hair">
        <color rgb="FF000099"/>
      </top>
      <bottom/>
      <diagonal/>
    </border>
    <border>
      <left/>
      <right/>
      <top style="hair">
        <color rgb="FF000099"/>
      </top>
      <bottom style="medium">
        <color rgb="FF000099"/>
      </bottom>
      <diagonal/>
    </border>
    <border>
      <left style="thin">
        <color indexed="10"/>
      </left>
      <right/>
      <top style="hair">
        <color rgb="FF000099"/>
      </top>
      <bottom style="medium">
        <color rgb="FF000099"/>
      </bottom>
      <diagonal/>
    </border>
    <border>
      <left style="medium">
        <color indexed="18"/>
      </left>
      <right style="thin">
        <color indexed="10"/>
      </right>
      <top style="medium">
        <color indexed="18"/>
      </top>
      <bottom/>
      <diagonal/>
    </border>
    <border>
      <left style="thin">
        <color indexed="10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/>
      <diagonal/>
    </border>
    <border>
      <left style="thin">
        <color indexed="10"/>
      </left>
      <right style="medium">
        <color indexed="18"/>
      </right>
      <top/>
      <bottom/>
      <diagonal/>
    </border>
    <border>
      <left style="thin">
        <color indexed="10"/>
      </left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/>
      <bottom/>
      <diagonal/>
    </border>
    <border>
      <left/>
      <right style="thin">
        <color indexed="10"/>
      </right>
      <top style="hair">
        <color indexed="18"/>
      </top>
      <bottom style="medium">
        <color indexed="18"/>
      </bottom>
      <diagonal/>
    </border>
    <border>
      <left/>
      <right/>
      <top style="hair">
        <color indexed="18"/>
      </top>
      <bottom style="hair">
        <color rgb="FF000099"/>
      </bottom>
      <diagonal/>
    </border>
    <border>
      <left style="thin">
        <color indexed="10"/>
      </left>
      <right/>
      <top style="hair">
        <color indexed="18"/>
      </top>
      <bottom style="hair">
        <color rgb="FF000099"/>
      </bottom>
      <diagonal/>
    </border>
    <border>
      <left/>
      <right style="thin">
        <color indexed="10"/>
      </right>
      <top style="hair">
        <color indexed="18"/>
      </top>
      <bottom style="hair">
        <color rgb="FF000099"/>
      </bottom>
      <diagonal/>
    </border>
    <border>
      <left/>
      <right/>
      <top style="thin">
        <color rgb="FFFF0000"/>
      </top>
      <bottom style="medium">
        <color indexed="18"/>
      </bottom>
      <diagonal/>
    </border>
    <border>
      <left style="thin">
        <color indexed="10"/>
      </left>
      <right/>
      <top style="medium">
        <color indexed="1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rgb="FF000099"/>
      </bottom>
      <diagonal/>
    </border>
    <border>
      <left style="thin">
        <color rgb="FFFF0000"/>
      </left>
      <right/>
      <top style="medium">
        <color indexed="18"/>
      </top>
      <bottom/>
      <diagonal/>
    </border>
    <border>
      <left style="medium">
        <color indexed="18"/>
      </left>
      <right style="thin">
        <color indexed="10"/>
      </right>
      <top/>
      <bottom/>
      <diagonal/>
    </border>
    <border>
      <left style="medium">
        <color indexed="18"/>
      </left>
      <right style="thin">
        <color indexed="10"/>
      </right>
      <top/>
      <bottom style="medium">
        <color indexed="18"/>
      </bottom>
      <diagonal/>
    </border>
  </borders>
  <cellStyleXfs count="16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/>
    <xf numFmtId="181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43">
    <xf numFmtId="0" fontId="0" fillId="0" borderId="0" xfId="0"/>
    <xf numFmtId="0" fontId="11" fillId="0" borderId="0" xfId="1" applyFont="1" applyFill="1"/>
    <xf numFmtId="0" fontId="11" fillId="0" borderId="0" xfId="1" applyFont="1" applyFill="1" applyAlignment="1">
      <alignment wrapText="1"/>
    </xf>
    <xf numFmtId="3" fontId="1" fillId="0" borderId="0" xfId="1" applyNumberFormat="1" applyFont="1" applyFill="1"/>
    <xf numFmtId="172" fontId="1" fillId="0" borderId="0" xfId="1" applyNumberFormat="1" applyFont="1" applyFill="1"/>
    <xf numFmtId="3" fontId="13" fillId="0" borderId="0" xfId="1" applyNumberFormat="1" applyFont="1" applyFill="1" applyBorder="1" applyAlignment="1">
      <alignment wrapText="1" shrinkToFit="1"/>
    </xf>
    <xf numFmtId="3" fontId="14" fillId="0" borderId="0" xfId="1" applyNumberFormat="1" applyFont="1" applyFill="1" applyBorder="1" applyAlignment="1">
      <alignment vertical="top" wrapText="1"/>
    </xf>
    <xf numFmtId="10" fontId="5" fillId="0" borderId="0" xfId="2" applyNumberFormat="1" applyFont="1" applyFill="1" applyBorder="1" applyAlignment="1">
      <alignment vertical="top"/>
    </xf>
    <xf numFmtId="3" fontId="13" fillId="0" borderId="0" xfId="1" applyNumberFormat="1" applyFont="1" applyFill="1" applyBorder="1" applyAlignment="1">
      <alignment horizontal="right"/>
    </xf>
    <xf numFmtId="3" fontId="16" fillId="0" borderId="0" xfId="1" applyNumberFormat="1" applyFont="1" applyFill="1" applyBorder="1" applyProtection="1"/>
    <xf numFmtId="172" fontId="16" fillId="0" borderId="0" xfId="1" applyNumberFormat="1" applyFont="1" applyFill="1" applyBorder="1" applyProtection="1"/>
    <xf numFmtId="3" fontId="1" fillId="0" borderId="15" xfId="1" applyNumberFormat="1" applyFont="1" applyFill="1" applyBorder="1"/>
    <xf numFmtId="3" fontId="5" fillId="0" borderId="0" xfId="1" applyNumberFormat="1" applyFont="1" applyFill="1"/>
    <xf numFmtId="0" fontId="5" fillId="0" borderId="0" xfId="1" applyNumberFormat="1" applyFont="1" applyFill="1" applyBorder="1" applyAlignment="1" applyProtection="1">
      <alignment horizontal="left"/>
    </xf>
    <xf numFmtId="173" fontId="5" fillId="0" borderId="0" xfId="1" applyNumberFormat="1" applyFont="1" applyFill="1" applyBorder="1" applyAlignment="1" applyProtection="1">
      <alignment horizontal="right"/>
    </xf>
    <xf numFmtId="167" fontId="13" fillId="0" borderId="0" xfId="2" applyNumberFormat="1" applyFont="1" applyFill="1"/>
    <xf numFmtId="167" fontId="5" fillId="0" borderId="0" xfId="2" applyNumberFormat="1" applyFont="1" applyFill="1"/>
    <xf numFmtId="173" fontId="19" fillId="0" borderId="0" xfId="1" applyNumberFormat="1" applyFont="1" applyFill="1" applyBorder="1" applyAlignment="1" applyProtection="1">
      <alignment horizontal="right"/>
    </xf>
    <xf numFmtId="173" fontId="19" fillId="0" borderId="0" xfId="2" applyNumberFormat="1" applyFont="1" applyFill="1" applyBorder="1" applyAlignment="1" applyProtection="1">
      <alignment horizontal="right"/>
    </xf>
    <xf numFmtId="167" fontId="20" fillId="0" borderId="0" xfId="2" applyNumberFormat="1" applyFont="1" applyFill="1"/>
    <xf numFmtId="3" fontId="21" fillId="0" borderId="0" xfId="1" applyNumberFormat="1" applyFont="1" applyFill="1"/>
    <xf numFmtId="10" fontId="5" fillId="0" borderId="0" xfId="2" applyNumberFormat="1" applyFont="1" applyFill="1"/>
    <xf numFmtId="3" fontId="5" fillId="0" borderId="0" xfId="1" applyNumberFormat="1" applyFont="1" applyFill="1" applyAlignment="1"/>
    <xf numFmtId="3" fontId="1" fillId="0" borderId="0" xfId="1" applyNumberFormat="1" applyFont="1" applyFill="1" applyAlignment="1"/>
    <xf numFmtId="173" fontId="5" fillId="0" borderId="0" xfId="2" applyNumberFormat="1" applyFont="1" applyFill="1" applyBorder="1" applyAlignment="1" applyProtection="1">
      <alignment horizontal="right"/>
    </xf>
    <xf numFmtId="169" fontId="5" fillId="0" borderId="0" xfId="2" applyNumberFormat="1" applyFont="1" applyFill="1"/>
    <xf numFmtId="166" fontId="5" fillId="0" borderId="0" xfId="3" applyNumberFormat="1" applyFont="1" applyFill="1" applyBorder="1" applyAlignment="1" applyProtection="1">
      <alignment horizontal="right"/>
    </xf>
    <xf numFmtId="173" fontId="5" fillId="0" borderId="0" xfId="1" applyNumberFormat="1" applyFont="1" applyFill="1" applyAlignment="1">
      <alignment horizontal="center"/>
    </xf>
    <xf numFmtId="10" fontId="5" fillId="0" borderId="0" xfId="2" applyNumberFormat="1" applyFont="1" applyFill="1" applyAlignment="1">
      <alignment horizontal="center"/>
    </xf>
    <xf numFmtId="3" fontId="19" fillId="0" borderId="0" xfId="1" applyNumberFormat="1" applyFont="1" applyFill="1"/>
    <xf numFmtId="169" fontId="19" fillId="0" borderId="0" xfId="2" applyNumberFormat="1" applyFont="1" applyFill="1"/>
    <xf numFmtId="174" fontId="19" fillId="0" borderId="0" xfId="2" applyNumberFormat="1" applyFont="1" applyFill="1" applyBorder="1" applyAlignment="1" applyProtection="1">
      <alignment horizontal="right"/>
    </xf>
    <xf numFmtId="173" fontId="6" fillId="0" borderId="0" xfId="1" applyNumberFormat="1" applyFont="1" applyFill="1" applyBorder="1" applyAlignment="1" applyProtection="1">
      <alignment horizontal="right"/>
    </xf>
    <xf numFmtId="10" fontId="5" fillId="0" borderId="0" xfId="2" applyNumberFormat="1" applyFont="1" applyFill="1" applyBorder="1" applyAlignment="1" applyProtection="1">
      <alignment horizontal="right"/>
    </xf>
    <xf numFmtId="173" fontId="5" fillId="0" borderId="0" xfId="4" applyNumberFormat="1" applyFont="1" applyFill="1" applyBorder="1" applyAlignment="1">
      <alignment horizontal="right"/>
    </xf>
    <xf numFmtId="173" fontId="19" fillId="0" borderId="0" xfId="4" applyNumberFormat="1" applyFont="1" applyFill="1" applyBorder="1" applyAlignment="1">
      <alignment horizontal="right"/>
    </xf>
    <xf numFmtId="10" fontId="19" fillId="0" borderId="0" xfId="2" applyNumberFormat="1" applyFont="1" applyFill="1" applyBorder="1" applyAlignment="1" applyProtection="1">
      <alignment horizontal="right"/>
    </xf>
    <xf numFmtId="3" fontId="1" fillId="0" borderId="0" xfId="1" applyNumberFormat="1" applyFont="1" applyFill="1" applyBorder="1" applyAlignment="1"/>
    <xf numFmtId="172" fontId="1" fillId="0" borderId="2" xfId="1" applyNumberFormat="1" applyFont="1" applyFill="1" applyBorder="1"/>
    <xf numFmtId="3" fontId="1" fillId="0" borderId="0" xfId="2" applyNumberFormat="1" applyFont="1" applyFill="1" applyBorder="1" applyAlignment="1">
      <alignment vertical="center"/>
    </xf>
    <xf numFmtId="172" fontId="1" fillId="0" borderId="0" xfId="1" applyNumberFormat="1" applyFont="1" applyFill="1" applyBorder="1"/>
    <xf numFmtId="3" fontId="1" fillId="0" borderId="0" xfId="1" applyNumberFormat="1" applyFont="1" applyFill="1" applyBorder="1"/>
    <xf numFmtId="3" fontId="21" fillId="0" borderId="0" xfId="1" applyNumberFormat="1" applyFont="1" applyFill="1" applyBorder="1"/>
    <xf numFmtId="169" fontId="19" fillId="0" borderId="0" xfId="1" applyNumberFormat="1" applyFont="1" applyFill="1" applyBorder="1" applyAlignment="1">
      <alignment horizontal="right"/>
    </xf>
    <xf numFmtId="167" fontId="5" fillId="0" borderId="0" xfId="2" applyNumberFormat="1" applyFont="1" applyFill="1" applyBorder="1" applyAlignment="1">
      <alignment vertical="center"/>
    </xf>
    <xf numFmtId="3" fontId="23" fillId="0" borderId="0" xfId="2" applyNumberFormat="1" applyFont="1" applyFill="1" applyBorder="1" applyAlignment="1" applyProtection="1">
      <alignment horizontal="center" vertical="center"/>
    </xf>
    <xf numFmtId="169" fontId="6" fillId="0" borderId="0" xfId="1" applyNumberFormat="1" applyFont="1" applyFill="1" applyBorder="1" applyAlignment="1" applyProtection="1">
      <alignment horizontal="right"/>
    </xf>
    <xf numFmtId="10" fontId="1" fillId="0" borderId="0" xfId="2" applyNumberFormat="1" applyFont="1" applyFill="1"/>
    <xf numFmtId="3" fontId="5" fillId="0" borderId="0" xfId="1" applyNumberFormat="1" applyFont="1" applyFill="1" applyBorder="1" applyAlignment="1">
      <alignment vertical="center"/>
    </xf>
    <xf numFmtId="172" fontId="5" fillId="0" borderId="0" xfId="1" applyNumberFormat="1" applyFont="1" applyFill="1" applyBorder="1" applyAlignment="1" applyProtection="1">
      <alignment horizontal="right" wrapText="1"/>
    </xf>
    <xf numFmtId="3" fontId="5" fillId="0" borderId="0" xfId="1" applyNumberFormat="1" applyFont="1" applyFill="1" applyBorder="1" applyAlignment="1">
      <alignment wrapText="1"/>
    </xf>
    <xf numFmtId="3" fontId="5" fillId="0" borderId="0" xfId="1" applyNumberFormat="1" applyFont="1" applyFill="1" applyBorder="1"/>
    <xf numFmtId="3" fontId="6" fillId="0" borderId="0" xfId="1" applyNumberFormat="1" applyFont="1" applyFill="1" applyBorder="1"/>
    <xf numFmtId="172" fontId="6" fillId="0" borderId="0" xfId="1" applyNumberFormat="1" applyFont="1" applyFill="1" applyBorder="1" applyAlignment="1" applyProtection="1">
      <alignment horizontal="right" wrapText="1"/>
    </xf>
    <xf numFmtId="3" fontId="24" fillId="0" borderId="0" xfId="1" applyNumberFormat="1" applyFont="1" applyFill="1" applyBorder="1"/>
    <xf numFmtId="172" fontId="6" fillId="0" borderId="0" xfId="1" applyNumberFormat="1" applyFont="1" applyFill="1" applyBorder="1" applyAlignment="1" applyProtection="1">
      <alignment horizontal="right"/>
    </xf>
    <xf numFmtId="3" fontId="22" fillId="0" borderId="0" xfId="1" quotePrefix="1" applyNumberFormat="1" applyFont="1" applyFill="1"/>
    <xf numFmtId="0" fontId="1" fillId="0" borderId="0" xfId="1" applyFont="1" applyFill="1"/>
    <xf numFmtId="0" fontId="25" fillId="0" borderId="0" xfId="1" applyFont="1" applyFill="1"/>
    <xf numFmtId="0" fontId="27" fillId="0" borderId="53" xfId="1" applyFont="1" applyFill="1" applyBorder="1"/>
    <xf numFmtId="170" fontId="23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/>
    <xf numFmtId="0" fontId="23" fillId="0" borderId="0" xfId="1" applyFont="1" applyFill="1" applyAlignment="1">
      <alignment horizontal="center"/>
    </xf>
    <xf numFmtId="171" fontId="16" fillId="0" borderId="0" xfId="1" applyNumberFormat="1" applyFont="1" applyFill="1" applyBorder="1" applyAlignment="1">
      <alignment horizontal="center" vertical="center"/>
    </xf>
    <xf numFmtId="169" fontId="5" fillId="0" borderId="0" xfId="1" applyNumberFormat="1" applyFont="1" applyFill="1" applyBorder="1" applyAlignment="1" applyProtection="1">
      <alignment horizontal="right"/>
    </xf>
    <xf numFmtId="167" fontId="29" fillId="0" borderId="0" xfId="2" applyNumberFormat="1" applyFont="1" applyFill="1" applyAlignment="1">
      <alignment horizontal="center"/>
    </xf>
    <xf numFmtId="0" fontId="30" fillId="0" borderId="0" xfId="1" applyFont="1" applyFill="1"/>
    <xf numFmtId="169" fontId="5" fillId="0" borderId="0" xfId="1" applyNumberFormat="1" applyFont="1" applyFill="1" applyBorder="1" applyAlignment="1">
      <alignment horizontal="right"/>
    </xf>
    <xf numFmtId="167" fontId="5" fillId="0" borderId="0" xfId="12" applyNumberFormat="1" applyFont="1" applyFill="1" applyBorder="1" applyAlignment="1" applyProtection="1">
      <alignment horizontal="right"/>
    </xf>
    <xf numFmtId="41" fontId="5" fillId="0" borderId="0" xfId="13" applyFont="1" applyFill="1" applyBorder="1" applyAlignment="1" applyProtection="1">
      <alignment horizontal="right"/>
    </xf>
    <xf numFmtId="0" fontId="5" fillId="0" borderId="0" xfId="13" applyNumberFormat="1" applyFont="1" applyFill="1" applyBorder="1" applyAlignment="1" applyProtection="1">
      <alignment horizontal="right"/>
    </xf>
    <xf numFmtId="0" fontId="21" fillId="0" borderId="0" xfId="1" applyFont="1" applyFill="1"/>
    <xf numFmtId="169" fontId="24" fillId="0" borderId="0" xfId="1" applyNumberFormat="1" applyFont="1" applyFill="1" applyBorder="1" applyAlignment="1">
      <alignment horizontal="right"/>
    </xf>
    <xf numFmtId="0" fontId="7" fillId="0" borderId="0" xfId="1" applyFont="1" applyFill="1"/>
    <xf numFmtId="0" fontId="9" fillId="0" borderId="0" xfId="1" applyFont="1" applyFill="1" applyBorder="1"/>
    <xf numFmtId="169" fontId="13" fillId="0" borderId="0" xfId="1" applyNumberFormat="1" applyFont="1" applyFill="1"/>
    <xf numFmtId="0" fontId="13" fillId="0" borderId="0" xfId="1" applyFont="1" applyFill="1"/>
    <xf numFmtId="169" fontId="1" fillId="0" borderId="0" xfId="1" applyNumberFormat="1" applyFont="1" applyFill="1"/>
    <xf numFmtId="0" fontId="14" fillId="0" borderId="0" xfId="1" applyFont="1" applyFill="1" applyAlignment="1">
      <alignment vertical="top" wrapText="1"/>
    </xf>
    <xf numFmtId="0" fontId="25" fillId="0" borderId="0" xfId="1" applyFont="1" applyFill="1" applyBorder="1"/>
    <xf numFmtId="0" fontId="1" fillId="0" borderId="0" xfId="1" applyFont="1" applyFill="1" applyBorder="1"/>
    <xf numFmtId="167" fontId="1" fillId="0" borderId="0" xfId="12" applyNumberFormat="1" applyFont="1" applyFill="1"/>
    <xf numFmtId="3" fontId="13" fillId="0" borderId="0" xfId="3" applyNumberFormat="1" applyFont="1"/>
    <xf numFmtId="166" fontId="1" fillId="0" borderId="0" xfId="3" applyNumberFormat="1" applyFont="1" applyFill="1"/>
    <xf numFmtId="166" fontId="1" fillId="0" borderId="0" xfId="1" applyNumberFormat="1" applyFont="1" applyFill="1"/>
    <xf numFmtId="166" fontId="13" fillId="0" borderId="0" xfId="1" applyNumberFormat="1" applyFont="1" applyFill="1"/>
    <xf numFmtId="3" fontId="13" fillId="0" borderId="0" xfId="1" applyNumberFormat="1" applyFont="1" applyFill="1" applyBorder="1" applyAlignment="1">
      <alignment horizontal="center"/>
    </xf>
    <xf numFmtId="3" fontId="34" fillId="0" borderId="0" xfId="1" applyNumberFormat="1" applyFont="1" applyFill="1"/>
    <xf numFmtId="3" fontId="35" fillId="0" borderId="0" xfId="1" applyNumberFormat="1" applyFont="1" applyFill="1" applyBorder="1" applyAlignment="1">
      <alignment vertical="top" wrapText="1"/>
    </xf>
    <xf numFmtId="10" fontId="1" fillId="0" borderId="0" xfId="2" applyNumberFormat="1" applyFont="1" applyFill="1" applyBorder="1"/>
    <xf numFmtId="3" fontId="16" fillId="0" borderId="52" xfId="1" applyNumberFormat="1" applyFont="1" applyFill="1" applyBorder="1" applyProtection="1"/>
    <xf numFmtId="3" fontId="16" fillId="0" borderId="42" xfId="1" applyNumberFormat="1" applyFont="1" applyFill="1" applyBorder="1" applyProtection="1"/>
    <xf numFmtId="3" fontId="16" fillId="0" borderId="2" xfId="1" applyNumberFormat="1" applyFont="1" applyFill="1" applyBorder="1" applyProtection="1"/>
    <xf numFmtId="49" fontId="23" fillId="0" borderId="0" xfId="4" applyNumberFormat="1" applyFont="1" applyFill="1" applyBorder="1" applyAlignment="1">
      <alignment vertical="center" wrapText="1"/>
    </xf>
    <xf numFmtId="3" fontId="7" fillId="0" borderId="0" xfId="1" applyNumberFormat="1" applyFont="1" applyFill="1" applyBorder="1" applyAlignment="1">
      <alignment wrapText="1" shrinkToFit="1"/>
    </xf>
    <xf numFmtId="49" fontId="36" fillId="0" borderId="0" xfId="4" applyNumberFormat="1" applyFont="1" applyFill="1" applyBorder="1" applyAlignment="1">
      <alignment horizontal="center" vertical="center" wrapText="1"/>
    </xf>
    <xf numFmtId="10" fontId="21" fillId="0" borderId="0" xfId="2" applyNumberFormat="1" applyFont="1" applyFill="1" applyBorder="1"/>
    <xf numFmtId="0" fontId="5" fillId="0" borderId="0" xfId="1" applyNumberFormat="1" applyFont="1" applyFill="1" applyAlignment="1">
      <alignment horizontal="center"/>
    </xf>
    <xf numFmtId="167" fontId="6" fillId="0" borderId="0" xfId="2" applyNumberFormat="1" applyFont="1" applyFill="1" applyBorder="1" applyAlignment="1" applyProtection="1">
      <alignment horizontal="right" vertical="top"/>
    </xf>
    <xf numFmtId="3" fontId="5" fillId="0" borderId="0" xfId="1" applyNumberFormat="1" applyFont="1" applyFill="1" applyAlignment="1">
      <alignment horizontal="center" vertical="top" wrapText="1"/>
    </xf>
    <xf numFmtId="3" fontId="1" fillId="0" borderId="45" xfId="1" applyNumberFormat="1" applyFont="1" applyFill="1" applyBorder="1"/>
    <xf numFmtId="3" fontId="1" fillId="0" borderId="0" xfId="2" applyNumberFormat="1" applyFont="1" applyFill="1" applyAlignment="1">
      <alignment vertical="center"/>
    </xf>
    <xf numFmtId="3" fontId="5" fillId="0" borderId="0" xfId="1" applyNumberFormat="1" applyFont="1" applyFill="1" applyBorder="1" applyAlignment="1">
      <alignment horizontal="justify"/>
    </xf>
    <xf numFmtId="172" fontId="1" fillId="0" borderId="47" xfId="1" applyNumberFormat="1" applyFont="1" applyFill="1" applyBorder="1"/>
    <xf numFmtId="3" fontId="37" fillId="0" borderId="0" xfId="1" applyNumberFormat="1" applyFont="1" applyFill="1" applyBorder="1" applyAlignment="1"/>
    <xf numFmtId="165" fontId="5" fillId="0" borderId="0" xfId="2" applyNumberFormat="1" applyFont="1" applyFill="1" applyBorder="1" applyAlignment="1" applyProtection="1">
      <alignment horizontal="right"/>
    </xf>
    <xf numFmtId="3" fontId="1" fillId="0" borderId="0" xfId="1" applyNumberFormat="1" applyFont="1" applyFill="1" applyBorder="1" applyAlignment="1">
      <alignment horizontal="right"/>
    </xf>
    <xf numFmtId="10" fontId="13" fillId="0" borderId="0" xfId="2" applyNumberFormat="1" applyFont="1" applyFill="1"/>
    <xf numFmtId="3" fontId="1" fillId="0" borderId="0" xfId="2" applyNumberFormat="1" applyFont="1" applyFill="1" applyBorder="1" applyAlignment="1">
      <alignment horizontal="left" vertical="center"/>
    </xf>
    <xf numFmtId="10" fontId="5" fillId="0" borderId="0" xfId="12" applyNumberFormat="1" applyFont="1" applyFill="1" applyBorder="1" applyAlignment="1">
      <alignment vertical="center"/>
    </xf>
    <xf numFmtId="167" fontId="13" fillId="0" borderId="0" xfId="2" applyNumberFormat="1" applyFont="1" applyFill="1" applyBorder="1"/>
    <xf numFmtId="3" fontId="38" fillId="0" borderId="0" xfId="1" applyNumberFormat="1" applyFont="1" applyFill="1" applyAlignment="1">
      <alignment horizontal="center"/>
    </xf>
    <xf numFmtId="3" fontId="7" fillId="0" borderId="0" xfId="1" applyNumberFormat="1" applyFont="1" applyFill="1" applyBorder="1"/>
    <xf numFmtId="0" fontId="39" fillId="0" borderId="0" xfId="1" quotePrefix="1" applyFont="1" applyFill="1" applyAlignment="1">
      <alignment horizontal="left"/>
    </xf>
    <xf numFmtId="3" fontId="5" fillId="0" borderId="0" xfId="1" applyNumberFormat="1" applyFont="1" applyFill="1" applyAlignment="1">
      <alignment horizontal="center"/>
    </xf>
    <xf numFmtId="3" fontId="7" fillId="0" borderId="0" xfId="1" applyNumberFormat="1" applyFont="1" applyFill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3" fontId="5" fillId="0" borderId="41" xfId="1" applyNumberFormat="1" applyFont="1" applyFill="1" applyBorder="1" applyAlignment="1">
      <alignment horizontal="center"/>
    </xf>
    <xf numFmtId="3" fontId="5" fillId="0" borderId="14" xfId="1" applyNumberFormat="1" applyFont="1" applyFill="1" applyBorder="1" applyAlignment="1">
      <alignment horizontal="center"/>
    </xf>
    <xf numFmtId="3" fontId="7" fillId="0" borderId="14" xfId="1" applyNumberFormat="1" applyFont="1" applyFill="1" applyBorder="1" applyAlignment="1">
      <alignment horizontal="center"/>
    </xf>
    <xf numFmtId="3" fontId="5" fillId="0" borderId="42" xfId="1" applyNumberFormat="1" applyFont="1" applyFill="1" applyBorder="1" applyAlignment="1">
      <alignment horizontal="center"/>
    </xf>
    <xf numFmtId="3" fontId="5" fillId="0" borderId="2" xfId="1" applyNumberFormat="1" applyFont="1" applyFill="1" applyBorder="1" applyAlignment="1">
      <alignment horizontal="center"/>
    </xf>
    <xf numFmtId="0" fontId="4" fillId="0" borderId="0" xfId="1" applyFont="1" applyFill="1"/>
    <xf numFmtId="0" fontId="12" fillId="0" borderId="0" xfId="1" applyFont="1" applyFill="1"/>
    <xf numFmtId="0" fontId="12" fillId="0" borderId="0" xfId="1" applyFont="1" applyFill="1" applyBorder="1"/>
    <xf numFmtId="1" fontId="41" fillId="0" borderId="0" xfId="1" applyNumberFormat="1" applyFont="1" applyFill="1" applyBorder="1" applyAlignment="1">
      <alignment horizontal="center" vertical="center" wrapText="1"/>
    </xf>
    <xf numFmtId="1" fontId="31" fillId="0" borderId="0" xfId="1" applyNumberFormat="1" applyFont="1" applyFill="1" applyBorder="1" applyAlignment="1">
      <alignment horizontal="center" vertical="center" wrapText="1"/>
    </xf>
    <xf numFmtId="1" fontId="31" fillId="0" borderId="0" xfId="5" applyNumberFormat="1" applyFont="1" applyFill="1" applyBorder="1" applyAlignment="1">
      <alignment horizontal="center" vertical="center" wrapText="1"/>
    </xf>
    <xf numFmtId="173" fontId="5" fillId="0" borderId="0" xfId="1" applyNumberFormat="1" applyFont="1" applyFill="1"/>
    <xf numFmtId="169" fontId="9" fillId="0" borderId="0" xfId="1" applyNumberFormat="1" applyFont="1" applyFill="1" applyBorder="1"/>
    <xf numFmtId="169" fontId="9" fillId="0" borderId="0" xfId="6" applyNumberFormat="1" applyFont="1" applyFill="1" applyBorder="1"/>
    <xf numFmtId="41" fontId="9" fillId="0" borderId="0" xfId="6" applyNumberFormat="1" applyFont="1" applyFill="1" applyBorder="1"/>
    <xf numFmtId="165" fontId="9" fillId="0" borderId="0" xfId="2" applyNumberFormat="1" applyFont="1" applyFill="1" applyBorder="1"/>
    <xf numFmtId="169" fontId="1" fillId="0" borderId="0" xfId="1" applyNumberFormat="1" applyFont="1" applyFill="1" applyBorder="1"/>
    <xf numFmtId="169" fontId="5" fillId="0" borderId="0" xfId="6" applyNumberFormat="1" applyFont="1" applyBorder="1"/>
    <xf numFmtId="41" fontId="5" fillId="0" borderId="0" xfId="6" applyNumberFormat="1" applyFont="1" applyFill="1" applyBorder="1"/>
    <xf numFmtId="169" fontId="5" fillId="0" borderId="0" xfId="6" applyNumberFormat="1" applyFont="1" applyFill="1" applyBorder="1"/>
    <xf numFmtId="169" fontId="15" fillId="0" borderId="0" xfId="1" applyNumberFormat="1" applyFont="1" applyFill="1" applyBorder="1"/>
    <xf numFmtId="167" fontId="24" fillId="0" borderId="0" xfId="12" applyNumberFormat="1" applyFont="1" applyBorder="1"/>
    <xf numFmtId="169" fontId="15" fillId="0" borderId="0" xfId="6" applyNumberFormat="1" applyFont="1" applyBorder="1"/>
    <xf numFmtId="165" fontId="15" fillId="0" borderId="0" xfId="2" applyNumberFormat="1" applyFont="1" applyFill="1" applyBorder="1"/>
    <xf numFmtId="169" fontId="12" fillId="0" borderId="0" xfId="1" applyNumberFormat="1" applyFont="1" applyFill="1" applyBorder="1"/>
    <xf numFmtId="169" fontId="6" fillId="0" borderId="0" xfId="6" applyNumberFormat="1" applyFont="1" applyBorder="1"/>
    <xf numFmtId="169" fontId="24" fillId="0" borderId="0" xfId="6" applyNumberFormat="1" applyFont="1" applyBorder="1"/>
    <xf numFmtId="169" fontId="15" fillId="0" borderId="0" xfId="6" applyNumberFormat="1" applyFont="1" applyFill="1" applyBorder="1"/>
    <xf numFmtId="169" fontId="6" fillId="0" borderId="0" xfId="6" applyNumberFormat="1" applyFont="1" applyFill="1" applyBorder="1"/>
    <xf numFmtId="169" fontId="5" fillId="2" borderId="0" xfId="6" applyNumberFormat="1" applyFont="1" applyFill="1" applyBorder="1"/>
    <xf numFmtId="177" fontId="9" fillId="0" borderId="0" xfId="2" applyNumberFormat="1" applyFont="1" applyFill="1" applyBorder="1" applyAlignment="1">
      <alignment horizontal="right"/>
    </xf>
    <xf numFmtId="169" fontId="15" fillId="0" borderId="0" xfId="7" applyNumberFormat="1" applyFont="1" applyFill="1" applyBorder="1"/>
    <xf numFmtId="169" fontId="6" fillId="0" borderId="0" xfId="7" applyNumberFormat="1" applyFont="1" applyBorder="1"/>
    <xf numFmtId="169" fontId="6" fillId="0" borderId="0" xfId="7" applyNumberFormat="1" applyFont="1" applyFill="1" applyBorder="1"/>
    <xf numFmtId="176" fontId="19" fillId="0" borderId="0" xfId="7" applyNumberFormat="1" applyFont="1" applyFill="1" applyBorder="1"/>
    <xf numFmtId="176" fontId="6" fillId="0" borderId="0" xfId="7" applyNumberFormat="1" applyFont="1" applyBorder="1"/>
    <xf numFmtId="0" fontId="15" fillId="0" borderId="0" xfId="1" applyFont="1" applyFill="1" applyBorder="1"/>
    <xf numFmtId="176" fontId="8" fillId="0" borderId="0" xfId="7" applyNumberFormat="1" applyFont="1" applyFill="1" applyBorder="1"/>
    <xf numFmtId="176" fontId="15" fillId="0" borderId="0" xfId="7" applyNumberFormat="1" applyFont="1" applyFill="1" applyBorder="1"/>
    <xf numFmtId="167" fontId="42" fillId="0" borderId="0" xfId="2" applyNumberFormat="1" applyFont="1" applyFill="1" applyBorder="1"/>
    <xf numFmtId="0" fontId="5" fillId="0" borderId="0" xfId="1" applyFont="1" applyFill="1"/>
    <xf numFmtId="173" fontId="5" fillId="0" borderId="0" xfId="1" applyNumberFormat="1" applyFont="1" applyFill="1" applyBorder="1" applyAlignment="1">
      <alignment vertical="center"/>
    </xf>
    <xf numFmtId="173" fontId="1" fillId="0" borderId="0" xfId="1" applyNumberFormat="1" applyFont="1" applyFill="1"/>
    <xf numFmtId="168" fontId="5" fillId="0" borderId="0" xfId="1" applyNumberFormat="1" applyFont="1" applyFill="1"/>
    <xf numFmtId="173" fontId="5" fillId="0" borderId="0" xfId="1" applyNumberFormat="1" applyFont="1" applyFill="1" applyAlignment="1">
      <alignment horizontal="right"/>
    </xf>
    <xf numFmtId="0" fontId="10" fillId="0" borderId="0" xfId="1" applyFont="1" applyFill="1" applyAlignment="1">
      <alignment horizontal="center"/>
    </xf>
    <xf numFmtId="166" fontId="13" fillId="0" borderId="0" xfId="3" applyNumberFormat="1" applyFont="1" applyFill="1"/>
    <xf numFmtId="166" fontId="5" fillId="0" borderId="0" xfId="3" applyNumberFormat="1" applyFont="1" applyFill="1"/>
    <xf numFmtId="0" fontId="43" fillId="0" borderId="0" xfId="1" applyFont="1" applyFill="1"/>
    <xf numFmtId="166" fontId="44" fillId="0" borderId="0" xfId="3" applyNumberFormat="1" applyFont="1" applyFill="1"/>
    <xf numFmtId="171" fontId="30" fillId="0" borderId="0" xfId="1" applyNumberFormat="1" applyFont="1" applyFill="1" applyBorder="1" applyAlignment="1">
      <alignment horizontal="center" vertical="center"/>
    </xf>
    <xf numFmtId="171" fontId="13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Border="1"/>
    <xf numFmtId="0" fontId="46" fillId="0" borderId="0" xfId="1" applyFont="1" applyFill="1" applyBorder="1"/>
    <xf numFmtId="171" fontId="46" fillId="0" borderId="0" xfId="1" applyNumberFormat="1" applyFont="1" applyFill="1" applyBorder="1" applyAlignment="1">
      <alignment horizontal="center" vertical="center"/>
    </xf>
    <xf numFmtId="173" fontId="13" fillId="0" borderId="0" xfId="1" applyNumberFormat="1" applyFont="1" applyFill="1" applyBorder="1" applyAlignment="1" applyProtection="1">
      <alignment horizontal="right"/>
    </xf>
    <xf numFmtId="173" fontId="20" fillId="0" borderId="0" xfId="1" applyNumberFormat="1" applyFont="1" applyFill="1" applyBorder="1" applyAlignment="1" applyProtection="1">
      <alignment horizontal="right"/>
    </xf>
    <xf numFmtId="173" fontId="20" fillId="0" borderId="0" xfId="2" applyNumberFormat="1" applyFont="1" applyFill="1" applyBorder="1" applyAlignment="1" applyProtection="1">
      <alignment horizontal="right"/>
    </xf>
    <xf numFmtId="173" fontId="13" fillId="0" borderId="0" xfId="2" applyNumberFormat="1" applyFont="1" applyFill="1" applyBorder="1" applyAlignment="1" applyProtection="1">
      <alignment horizontal="right"/>
    </xf>
    <xf numFmtId="173" fontId="13" fillId="0" borderId="0" xfId="4" applyNumberFormat="1" applyFont="1" applyFill="1" applyBorder="1" applyAlignment="1">
      <alignment horizontal="right"/>
    </xf>
    <xf numFmtId="173" fontId="20" fillId="0" borderId="0" xfId="4" applyNumberFormat="1" applyFont="1" applyFill="1" applyBorder="1" applyAlignment="1">
      <alignment horizontal="right"/>
    </xf>
    <xf numFmtId="172" fontId="13" fillId="0" borderId="0" xfId="1" applyNumberFormat="1" applyFont="1" applyFill="1" applyBorder="1"/>
    <xf numFmtId="169" fontId="20" fillId="0" borderId="0" xfId="1" applyNumberFormat="1" applyFont="1" applyFill="1" applyBorder="1" applyAlignment="1">
      <alignment horizontal="right"/>
    </xf>
    <xf numFmtId="172" fontId="30" fillId="0" borderId="0" xfId="1" applyNumberFormat="1" applyFont="1" applyFill="1" applyBorder="1" applyProtection="1"/>
    <xf numFmtId="0" fontId="45" fillId="0" borderId="0" xfId="1" applyFont="1" applyFill="1"/>
    <xf numFmtId="0" fontId="32" fillId="0" borderId="0" xfId="1" applyFont="1" applyFill="1"/>
    <xf numFmtId="0" fontId="13" fillId="0" borderId="2" xfId="1" applyFont="1" applyFill="1" applyBorder="1"/>
    <xf numFmtId="41" fontId="1" fillId="0" borderId="0" xfId="13" applyFont="1" applyFill="1"/>
    <xf numFmtId="3" fontId="5" fillId="0" borderId="0" xfId="2" quotePrefix="1" applyNumberFormat="1" applyFont="1" applyFill="1" applyBorder="1" applyAlignment="1">
      <alignment vertical="center"/>
    </xf>
    <xf numFmtId="169" fontId="5" fillId="0" borderId="0" xfId="1" applyNumberFormat="1" applyFont="1" applyFill="1"/>
    <xf numFmtId="3" fontId="16" fillId="0" borderId="69" xfId="1" applyNumberFormat="1" applyFont="1" applyFill="1" applyBorder="1" applyProtection="1"/>
    <xf numFmtId="167" fontId="33" fillId="0" borderId="0" xfId="12" applyNumberFormat="1" applyFont="1" applyFill="1" applyAlignment="1">
      <alignment vertical="top"/>
    </xf>
    <xf numFmtId="173" fontId="24" fillId="0" borderId="0" xfId="1" applyNumberFormat="1" applyFont="1" applyFill="1" applyBorder="1" applyAlignment="1" applyProtection="1">
      <alignment horizontal="right"/>
    </xf>
    <xf numFmtId="0" fontId="1" fillId="0" borderId="0" xfId="1" applyFont="1" applyFill="1" applyAlignment="1">
      <alignment horizontal="right"/>
    </xf>
    <xf numFmtId="3" fontId="51" fillId="0" borderId="0" xfId="1" applyNumberFormat="1" applyFont="1" applyFill="1" applyBorder="1" applyAlignment="1">
      <alignment horizontal="right"/>
    </xf>
    <xf numFmtId="180" fontId="13" fillId="0" borderId="0" xfId="1" applyNumberFormat="1" applyFont="1" applyFill="1" applyAlignment="1">
      <alignment horizontal="right"/>
    </xf>
    <xf numFmtId="184" fontId="12" fillId="0" borderId="0" xfId="1" applyNumberFormat="1" applyFont="1" applyFill="1"/>
    <xf numFmtId="3" fontId="5" fillId="0" borderId="0" xfId="1" applyNumberFormat="1" applyFont="1" applyFill="1" applyBorder="1" applyAlignment="1">
      <alignment horizontal="right" vertical="center"/>
    </xf>
    <xf numFmtId="10" fontId="13" fillId="0" borderId="0" xfId="12" applyNumberFormat="1" applyFont="1" applyFill="1" applyBorder="1" applyAlignment="1">
      <alignment horizontal="right"/>
    </xf>
    <xf numFmtId="49" fontId="32" fillId="0" borderId="0" xfId="4" applyNumberFormat="1" applyFont="1" applyFill="1" applyBorder="1" applyAlignment="1">
      <alignment horizontal="center" vertical="center"/>
    </xf>
    <xf numFmtId="41" fontId="13" fillId="0" borderId="0" xfId="2" applyNumberFormat="1" applyFont="1" applyFill="1" applyBorder="1" applyAlignment="1" applyProtection="1">
      <alignment horizontal="right"/>
    </xf>
    <xf numFmtId="0" fontId="39" fillId="0" borderId="74" xfId="1" quotePrefix="1" applyFont="1" applyFill="1" applyBorder="1" applyAlignment="1">
      <alignment horizontal="left"/>
    </xf>
    <xf numFmtId="3" fontId="45" fillId="0" borderId="75" xfId="1" applyNumberFormat="1" applyFont="1" applyFill="1" applyBorder="1" applyAlignment="1">
      <alignment horizontal="center"/>
    </xf>
    <xf numFmtId="0" fontId="39" fillId="0" borderId="76" xfId="1" quotePrefix="1" applyFont="1" applyFill="1" applyBorder="1" applyAlignment="1">
      <alignment horizontal="left"/>
    </xf>
    <xf numFmtId="3" fontId="45" fillId="0" borderId="77" xfId="1" applyNumberFormat="1" applyFont="1" applyFill="1" applyBorder="1" applyAlignment="1">
      <alignment horizontal="center"/>
    </xf>
    <xf numFmtId="1" fontId="32" fillId="0" borderId="78" xfId="1" applyNumberFormat="1" applyFont="1" applyFill="1" applyBorder="1" applyAlignment="1">
      <alignment horizontal="center" vertical="center" wrapText="1"/>
    </xf>
    <xf numFmtId="3" fontId="4" fillId="0" borderId="20" xfId="1" applyNumberFormat="1" applyFont="1" applyFill="1" applyBorder="1" applyAlignment="1">
      <alignment horizontal="center"/>
    </xf>
    <xf numFmtId="3" fontId="4" fillId="0" borderId="79" xfId="1" applyNumberFormat="1" applyFont="1" applyFill="1" applyBorder="1" applyAlignment="1">
      <alignment horizontal="center"/>
    </xf>
    <xf numFmtId="1" fontId="40" fillId="0" borderId="26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/>
    <xf numFmtId="172" fontId="13" fillId="0" borderId="0" xfId="1" applyNumberFormat="1" applyFont="1" applyFill="1" applyBorder="1" applyAlignment="1" applyProtection="1">
      <alignment horizontal="right" wrapText="1"/>
    </xf>
    <xf numFmtId="183" fontId="14" fillId="0" borderId="0" xfId="1" applyNumberFormat="1" applyFont="1" applyFill="1" applyBorder="1" applyAlignment="1">
      <alignment vertical="top" wrapText="1"/>
    </xf>
    <xf numFmtId="169" fontId="13" fillId="0" borderId="0" xfId="13" applyNumberFormat="1" applyFont="1" applyFill="1" applyBorder="1" applyAlignment="1" applyProtection="1">
      <alignment horizontal="right"/>
    </xf>
    <xf numFmtId="172" fontId="50" fillId="0" borderId="0" xfId="1" applyNumberFormat="1" applyFont="1" applyFill="1" applyAlignment="1">
      <alignment horizontal="right"/>
    </xf>
    <xf numFmtId="0" fontId="11" fillId="0" borderId="0" xfId="1" applyFont="1" applyFill="1" applyAlignment="1"/>
    <xf numFmtId="169" fontId="1" fillId="0" borderId="5" xfId="1" applyNumberFormat="1" applyFont="1" applyFill="1" applyBorder="1" applyAlignment="1">
      <alignment horizontal="right"/>
    </xf>
    <xf numFmtId="185" fontId="1" fillId="0" borderId="5" xfId="1" applyNumberFormat="1" applyFont="1" applyFill="1" applyBorder="1" applyAlignment="1">
      <alignment horizontal="right"/>
    </xf>
    <xf numFmtId="169" fontId="1" fillId="0" borderId="8" xfId="1" applyNumberFormat="1" applyFont="1" applyFill="1" applyBorder="1" applyAlignment="1">
      <alignment horizontal="right"/>
    </xf>
    <xf numFmtId="185" fontId="1" fillId="0" borderId="8" xfId="1" applyNumberFormat="1" applyFont="1" applyFill="1" applyBorder="1" applyAlignment="1">
      <alignment horizontal="right"/>
    </xf>
    <xf numFmtId="41" fontId="1" fillId="0" borderId="8" xfId="1" applyNumberFormat="1" applyFont="1" applyFill="1" applyBorder="1" applyAlignment="1">
      <alignment horizontal="right"/>
    </xf>
    <xf numFmtId="169" fontId="1" fillId="0" borderId="0" xfId="1" applyNumberFormat="1" applyFont="1" applyFill="1" applyBorder="1" applyAlignment="1">
      <alignment horizontal="right"/>
    </xf>
    <xf numFmtId="185" fontId="1" fillId="0" borderId="0" xfId="1" applyNumberFormat="1" applyFont="1" applyFill="1" applyBorder="1" applyAlignment="1">
      <alignment horizontal="right"/>
    </xf>
    <xf numFmtId="169" fontId="12" fillId="0" borderId="11" xfId="1" applyNumberFormat="1" applyFont="1" applyFill="1" applyBorder="1" applyAlignment="1">
      <alignment horizontal="right"/>
    </xf>
    <xf numFmtId="185" fontId="12" fillId="0" borderId="11" xfId="1" applyNumberFormat="1" applyFont="1" applyFill="1" applyBorder="1" applyAlignment="1">
      <alignment horizontal="right"/>
    </xf>
    <xf numFmtId="0" fontId="1" fillId="0" borderId="28" xfId="1" applyFont="1" applyFill="1" applyBorder="1" applyAlignment="1">
      <alignment horizontal="left" indent="1"/>
    </xf>
    <xf numFmtId="171" fontId="25" fillId="0" borderId="2" xfId="1" applyNumberFormat="1" applyFont="1" applyFill="1" applyBorder="1" applyAlignment="1">
      <alignment horizontal="center" vertical="center"/>
    </xf>
    <xf numFmtId="171" fontId="25" fillId="0" borderId="0" xfId="1" applyNumberFormat="1" applyFont="1" applyFill="1" applyBorder="1" applyAlignment="1">
      <alignment horizontal="center" vertical="center"/>
    </xf>
    <xf numFmtId="171" fontId="1" fillId="0" borderId="0" xfId="1" applyNumberFormat="1" applyFont="1" applyFill="1" applyBorder="1" applyAlignment="1">
      <alignment horizontal="center" vertical="center"/>
    </xf>
    <xf numFmtId="169" fontId="1" fillId="0" borderId="63" xfId="1" applyNumberFormat="1" applyFont="1" applyFill="1" applyBorder="1" applyAlignment="1">
      <alignment horizontal="right"/>
    </xf>
    <xf numFmtId="169" fontId="1" fillId="0" borderId="61" xfId="1" applyNumberFormat="1" applyFont="1" applyFill="1" applyBorder="1" applyAlignment="1">
      <alignment horizontal="right"/>
    </xf>
    <xf numFmtId="169" fontId="1" fillId="0" borderId="66" xfId="1" applyNumberFormat="1" applyFont="1" applyFill="1" applyBorder="1" applyAlignment="1">
      <alignment horizontal="right"/>
    </xf>
    <xf numFmtId="169" fontId="1" fillId="0" borderId="64" xfId="1" applyNumberFormat="1" applyFont="1" applyFill="1" applyBorder="1" applyAlignment="1">
      <alignment horizontal="right"/>
    </xf>
    <xf numFmtId="41" fontId="1" fillId="0" borderId="64" xfId="1" applyNumberFormat="1" applyFont="1" applyFill="1" applyBorder="1" applyAlignment="1">
      <alignment horizontal="right"/>
    </xf>
    <xf numFmtId="41" fontId="1" fillId="0" borderId="66" xfId="1" applyNumberFormat="1" applyFont="1" applyFill="1" applyBorder="1" applyAlignment="1">
      <alignment horizontal="right"/>
    </xf>
    <xf numFmtId="169" fontId="21" fillId="0" borderId="66" xfId="1" applyNumberFormat="1" applyFont="1" applyFill="1" applyBorder="1" applyAlignment="1">
      <alignment horizontal="right"/>
    </xf>
    <xf numFmtId="169" fontId="21" fillId="0" borderId="64" xfId="1" applyNumberFormat="1" applyFont="1" applyFill="1" applyBorder="1" applyAlignment="1">
      <alignment horizontal="right"/>
    </xf>
    <xf numFmtId="169" fontId="1" fillId="0" borderId="2" xfId="1" applyNumberFormat="1" applyFont="1" applyFill="1" applyBorder="1" applyAlignment="1">
      <alignment horizontal="right"/>
    </xf>
    <xf numFmtId="169" fontId="12" fillId="0" borderId="73" xfId="1" applyNumberFormat="1" applyFont="1" applyFill="1" applyBorder="1" applyAlignment="1">
      <alignment horizontal="right"/>
    </xf>
    <xf numFmtId="169" fontId="12" fillId="0" borderId="72" xfId="1" applyNumberFormat="1" applyFont="1" applyFill="1" applyBorder="1" applyAlignment="1">
      <alignment horizontal="right"/>
    </xf>
    <xf numFmtId="169" fontId="12" fillId="0" borderId="13" xfId="1" applyNumberFormat="1" applyFont="1" applyFill="1" applyBorder="1" applyAlignment="1">
      <alignment horizontal="right"/>
    </xf>
    <xf numFmtId="0" fontId="1" fillId="0" borderId="65" xfId="1" applyFont="1" applyFill="1" applyBorder="1" applyAlignment="1">
      <alignment horizontal="left" indent="1"/>
    </xf>
    <xf numFmtId="170" fontId="54" fillId="0" borderId="25" xfId="1" applyNumberFormat="1" applyFont="1" applyFill="1" applyBorder="1" applyAlignment="1">
      <alignment horizontal="center" vertical="center"/>
    </xf>
    <xf numFmtId="0" fontId="1" fillId="0" borderId="19" xfId="1" applyNumberFormat="1" applyFont="1" applyFill="1" applyBorder="1" applyAlignment="1" applyProtection="1">
      <alignment horizontal="left" indent="1"/>
    </xf>
    <xf numFmtId="49" fontId="21" fillId="0" borderId="5" xfId="1" applyNumberFormat="1" applyFont="1" applyFill="1" applyBorder="1" applyAlignment="1" applyProtection="1">
      <alignment horizontal="left" indent="2"/>
    </xf>
    <xf numFmtId="49" fontId="1" fillId="0" borderId="8" xfId="1" applyNumberFormat="1" applyFont="1" applyFill="1" applyBorder="1" applyAlignment="1" applyProtection="1">
      <alignment horizontal="left" indent="1"/>
    </xf>
    <xf numFmtId="49" fontId="1" fillId="0" borderId="38" xfId="1" applyNumberFormat="1" applyFont="1" applyFill="1" applyBorder="1" applyAlignment="1" applyProtection="1">
      <alignment horizontal="left" indent="1"/>
    </xf>
    <xf numFmtId="49" fontId="1" fillId="0" borderId="8" xfId="1" applyNumberFormat="1" applyFont="1" applyFill="1" applyBorder="1" applyAlignment="1" applyProtection="1">
      <alignment horizontal="left" wrapText="1" indent="1"/>
    </xf>
    <xf numFmtId="49" fontId="1" fillId="0" borderId="0" xfId="1" applyNumberFormat="1" applyFont="1" applyFill="1" applyBorder="1" applyAlignment="1" applyProtection="1">
      <alignment horizontal="left" indent="1"/>
    </xf>
    <xf numFmtId="49" fontId="12" fillId="0" borderId="35" xfId="1" applyNumberFormat="1" applyFont="1" applyFill="1" applyBorder="1" applyAlignment="1" applyProtection="1">
      <alignment horizontal="left" indent="1"/>
    </xf>
    <xf numFmtId="49" fontId="1" fillId="0" borderId="37" xfId="1" applyNumberFormat="1" applyFont="1" applyFill="1" applyBorder="1" applyAlignment="1" applyProtection="1">
      <alignment horizontal="left" indent="1"/>
    </xf>
    <xf numFmtId="49" fontId="1" fillId="0" borderId="35" xfId="1" applyNumberFormat="1" applyFont="1" applyFill="1" applyBorder="1" applyAlignment="1" applyProtection="1">
      <alignment horizontal="left" indent="1"/>
    </xf>
    <xf numFmtId="3" fontId="1" fillId="0" borderId="8" xfId="1" applyNumberFormat="1" applyFont="1" applyFill="1" applyBorder="1" applyAlignment="1" applyProtection="1">
      <alignment horizontal="left" indent="1"/>
    </xf>
    <xf numFmtId="3" fontId="1" fillId="0" borderId="0" xfId="1" applyNumberFormat="1" applyFont="1" applyFill="1" applyBorder="1" applyAlignment="1">
      <alignment horizontal="justify"/>
    </xf>
    <xf numFmtId="3" fontId="25" fillId="0" borderId="0" xfId="1" applyNumberFormat="1" applyFont="1" applyFill="1" applyBorder="1" applyProtection="1"/>
    <xf numFmtId="0" fontId="1" fillId="0" borderId="0" xfId="1" applyNumberFormat="1" applyFont="1" applyFill="1" applyBorder="1" applyAlignment="1" applyProtection="1">
      <alignment horizontal="left" indent="1"/>
    </xf>
    <xf numFmtId="173" fontId="1" fillId="0" borderId="0" xfId="1" applyNumberFormat="1" applyFont="1" applyFill="1" applyBorder="1" applyAlignment="1" applyProtection="1">
      <alignment horizontal="right"/>
    </xf>
    <xf numFmtId="173" fontId="21" fillId="0" borderId="0" xfId="1" applyNumberFormat="1" applyFont="1" applyFill="1" applyBorder="1" applyAlignment="1" applyProtection="1">
      <alignment horizontal="right"/>
    </xf>
    <xf numFmtId="173" fontId="21" fillId="0" borderId="0" xfId="2" applyNumberFormat="1" applyFont="1" applyFill="1" applyBorder="1" applyAlignment="1" applyProtection="1">
      <alignment horizontal="right"/>
    </xf>
    <xf numFmtId="0" fontId="21" fillId="0" borderId="5" xfId="1" applyNumberFormat="1" applyFont="1" applyFill="1" applyBorder="1" applyAlignment="1" applyProtection="1">
      <alignment horizontal="left" indent="2"/>
    </xf>
    <xf numFmtId="173" fontId="21" fillId="0" borderId="5" xfId="1" applyNumberFormat="1" applyFont="1" applyFill="1" applyBorder="1" applyAlignment="1" applyProtection="1">
      <alignment horizontal="right"/>
    </xf>
    <xf numFmtId="0" fontId="1" fillId="0" borderId="8" xfId="1" applyNumberFormat="1" applyFont="1" applyFill="1" applyBorder="1" applyAlignment="1" applyProtection="1">
      <alignment horizontal="left" indent="1"/>
    </xf>
    <xf numFmtId="173" fontId="1" fillId="0" borderId="8" xfId="2" applyNumberFormat="1" applyFont="1" applyFill="1" applyBorder="1" applyAlignment="1" applyProtection="1">
      <alignment horizontal="right"/>
    </xf>
    <xf numFmtId="173" fontId="1" fillId="0" borderId="8" xfId="1" applyNumberFormat="1" applyFont="1" applyFill="1" applyBorder="1" applyAlignment="1" applyProtection="1">
      <alignment horizontal="right"/>
    </xf>
    <xf numFmtId="0" fontId="1" fillId="0" borderId="38" xfId="1" applyNumberFormat="1" applyFont="1" applyFill="1" applyBorder="1" applyAlignment="1" applyProtection="1">
      <alignment horizontal="left" indent="1"/>
    </xf>
    <xf numFmtId="173" fontId="1" fillId="0" borderId="38" xfId="2" applyNumberFormat="1" applyFont="1" applyFill="1" applyBorder="1" applyAlignment="1" applyProtection="1">
      <alignment horizontal="right"/>
    </xf>
    <xf numFmtId="173" fontId="1" fillId="0" borderId="38" xfId="1" applyNumberFormat="1" applyFont="1" applyFill="1" applyBorder="1" applyAlignment="1" applyProtection="1">
      <alignment horizontal="right"/>
    </xf>
    <xf numFmtId="41" fontId="1" fillId="0" borderId="8" xfId="2" applyNumberFormat="1" applyFont="1" applyFill="1" applyBorder="1" applyAlignment="1" applyProtection="1">
      <alignment horizontal="right"/>
    </xf>
    <xf numFmtId="41" fontId="1" fillId="0" borderId="8" xfId="1" applyNumberFormat="1" applyFont="1" applyFill="1" applyBorder="1" applyAlignment="1" applyProtection="1">
      <alignment horizontal="right"/>
    </xf>
    <xf numFmtId="173" fontId="1" fillId="0" borderId="0" xfId="2" applyNumberFormat="1" applyFont="1" applyFill="1" applyBorder="1" applyAlignment="1" applyProtection="1">
      <alignment horizontal="right"/>
    </xf>
    <xf numFmtId="0" fontId="12" fillId="0" borderId="35" xfId="1" applyNumberFormat="1" applyFont="1" applyFill="1" applyBorder="1" applyAlignment="1" applyProtection="1">
      <alignment horizontal="left" indent="1"/>
    </xf>
    <xf numFmtId="173" fontId="12" fillId="0" borderId="36" xfId="1" applyNumberFormat="1" applyFont="1" applyFill="1" applyBorder="1" applyAlignment="1" applyProtection="1">
      <alignment horizontal="right"/>
    </xf>
    <xf numFmtId="173" fontId="12" fillId="0" borderId="35" xfId="1" applyNumberFormat="1" applyFont="1" applyFill="1" applyBorder="1" applyAlignment="1" applyProtection="1">
      <alignment horizontal="right"/>
    </xf>
    <xf numFmtId="0" fontId="1" fillId="0" borderId="37" xfId="1" applyNumberFormat="1" applyFont="1" applyFill="1" applyBorder="1" applyAlignment="1" applyProtection="1">
      <alignment horizontal="left" indent="1"/>
    </xf>
    <xf numFmtId="173" fontId="1" fillId="0" borderId="37" xfId="4" applyNumberFormat="1" applyFont="1" applyFill="1" applyBorder="1" applyAlignment="1">
      <alignment horizontal="right"/>
    </xf>
    <xf numFmtId="173" fontId="21" fillId="0" borderId="2" xfId="1" applyNumberFormat="1" applyFont="1" applyFill="1" applyBorder="1" applyAlignment="1" applyProtection="1">
      <alignment horizontal="right"/>
    </xf>
    <xf numFmtId="173" fontId="1" fillId="0" borderId="0" xfId="4" applyNumberFormat="1" applyFont="1" applyFill="1" applyBorder="1" applyAlignment="1">
      <alignment horizontal="right"/>
    </xf>
    <xf numFmtId="173" fontId="21" fillId="0" borderId="5" xfId="4" applyNumberFormat="1" applyFont="1" applyFill="1" applyBorder="1" applyAlignment="1">
      <alignment horizontal="right"/>
    </xf>
    <xf numFmtId="173" fontId="21" fillId="0" borderId="0" xfId="4" applyNumberFormat="1" applyFont="1" applyFill="1" applyBorder="1" applyAlignment="1">
      <alignment horizontal="right"/>
    </xf>
    <xf numFmtId="3" fontId="1" fillId="0" borderId="29" xfId="1" applyNumberFormat="1" applyFont="1" applyFill="1" applyBorder="1" applyAlignment="1" applyProtection="1">
      <alignment horizontal="left" indent="1"/>
    </xf>
    <xf numFmtId="173" fontId="21" fillId="0" borderId="36" xfId="1" applyNumberFormat="1" applyFont="1" applyFill="1" applyBorder="1" applyAlignment="1" applyProtection="1">
      <alignment horizontal="right"/>
    </xf>
    <xf numFmtId="173" fontId="21" fillId="0" borderId="35" xfId="1" applyNumberFormat="1" applyFont="1" applyFill="1" applyBorder="1" applyAlignment="1" applyProtection="1">
      <alignment horizontal="right"/>
    </xf>
    <xf numFmtId="173" fontId="12" fillId="0" borderId="34" xfId="1" applyNumberFormat="1" applyFont="1" applyFill="1" applyBorder="1" applyAlignment="1" applyProtection="1">
      <alignment horizontal="right"/>
    </xf>
    <xf numFmtId="173" fontId="12" fillId="0" borderId="32" xfId="1" applyNumberFormat="1" applyFont="1" applyFill="1" applyBorder="1" applyAlignment="1" applyProtection="1">
      <alignment horizontal="right"/>
    </xf>
    <xf numFmtId="3" fontId="12" fillId="0" borderId="25" xfId="1" applyNumberFormat="1" applyFont="1" applyFill="1" applyBorder="1" applyAlignment="1" applyProtection="1">
      <alignment horizontal="left" indent="1"/>
    </xf>
    <xf numFmtId="173" fontId="12" fillId="0" borderId="24" xfId="1" applyNumberFormat="1" applyFont="1" applyFill="1" applyBorder="1" applyAlignment="1" applyProtection="1">
      <alignment horizontal="right"/>
    </xf>
    <xf numFmtId="173" fontId="12" fillId="0" borderId="25" xfId="1" applyNumberFormat="1" applyFont="1" applyFill="1" applyBorder="1" applyAlignment="1" applyProtection="1">
      <alignment horizontal="right"/>
    </xf>
    <xf numFmtId="3" fontId="21" fillId="0" borderId="0" xfId="1" applyNumberFormat="1" applyFont="1" applyFill="1" applyBorder="1" applyAlignment="1">
      <alignment horizontal="left" wrapText="1"/>
    </xf>
    <xf numFmtId="169" fontId="21" fillId="0" borderId="0" xfId="1" applyNumberFormat="1" applyFont="1" applyFill="1" applyBorder="1" applyAlignment="1">
      <alignment horizontal="right"/>
    </xf>
    <xf numFmtId="172" fontId="55" fillId="0" borderId="0" xfId="1" applyNumberFormat="1" applyFont="1" applyFill="1" applyBorder="1" applyAlignment="1" applyProtection="1">
      <alignment horizontal="center"/>
    </xf>
    <xf numFmtId="3" fontId="55" fillId="0" borderId="0" xfId="2" applyNumberFormat="1" applyFont="1" applyFill="1" applyBorder="1" applyAlignment="1" applyProtection="1">
      <alignment horizontal="center" vertical="center"/>
    </xf>
    <xf numFmtId="172" fontId="25" fillId="0" borderId="0" xfId="1" applyNumberFormat="1" applyFont="1" applyFill="1" applyBorder="1" applyProtection="1"/>
    <xf numFmtId="173" fontId="21" fillId="0" borderId="3" xfId="1" applyNumberFormat="1" applyFont="1" applyFill="1" applyBorder="1" applyAlignment="1" applyProtection="1">
      <alignment horizontal="right"/>
    </xf>
    <xf numFmtId="173" fontId="21" fillId="0" borderId="39" xfId="1" applyNumberFormat="1" applyFont="1" applyFill="1" applyBorder="1" applyAlignment="1" applyProtection="1">
      <alignment horizontal="right"/>
    </xf>
    <xf numFmtId="169" fontId="1" fillId="0" borderId="19" xfId="0" applyNumberFormat="1" applyFont="1" applyFill="1" applyBorder="1" applyAlignment="1" applyProtection="1">
      <alignment horizontal="right"/>
    </xf>
    <xf numFmtId="173" fontId="21" fillId="0" borderId="0" xfId="0" applyNumberFormat="1" applyFont="1" applyFill="1" applyBorder="1" applyAlignment="1" applyProtection="1">
      <alignment horizontal="right"/>
    </xf>
    <xf numFmtId="173" fontId="21" fillId="0" borderId="5" xfId="2" applyNumberFormat="1" applyFont="1" applyFill="1" applyBorder="1" applyAlignment="1" applyProtection="1">
      <alignment horizontal="right"/>
    </xf>
    <xf numFmtId="173" fontId="1" fillId="0" borderId="10" xfId="1" applyNumberFormat="1" applyFont="1" applyFill="1" applyBorder="1" applyAlignment="1" applyProtection="1">
      <alignment horizontal="right"/>
    </xf>
    <xf numFmtId="173" fontId="1" fillId="0" borderId="67" xfId="1" applyNumberFormat="1" applyFont="1" applyFill="1" applyBorder="1" applyAlignment="1" applyProtection="1">
      <alignment horizontal="right"/>
    </xf>
    <xf numFmtId="173" fontId="1" fillId="0" borderId="43" xfId="4" applyNumberFormat="1" applyFont="1" applyFill="1" applyBorder="1" applyAlignment="1">
      <alignment horizontal="right"/>
    </xf>
    <xf numFmtId="173" fontId="1" fillId="0" borderId="35" xfId="4" applyNumberFormat="1" applyFont="1" applyFill="1" applyBorder="1" applyAlignment="1">
      <alignment horizontal="right"/>
    </xf>
    <xf numFmtId="3" fontId="25" fillId="0" borderId="41" xfId="1" applyNumberFormat="1" applyFont="1" applyFill="1" applyBorder="1" applyProtection="1"/>
    <xf numFmtId="176" fontId="21" fillId="0" borderId="39" xfId="1" applyNumberFormat="1" applyFont="1" applyFill="1" applyBorder="1" applyAlignment="1" applyProtection="1">
      <alignment horizontal="right"/>
    </xf>
    <xf numFmtId="0" fontId="1" fillId="0" borderId="27" xfId="1" applyFont="1" applyFill="1" applyBorder="1" applyProtection="1"/>
    <xf numFmtId="0" fontId="1" fillId="0" borderId="28" xfId="1" applyFont="1" applyFill="1" applyBorder="1" applyProtection="1"/>
    <xf numFmtId="0" fontId="21" fillId="0" borderId="28" xfId="1" applyFont="1" applyFill="1" applyBorder="1" applyAlignment="1" applyProtection="1">
      <alignment horizontal="left" indent="1"/>
    </xf>
    <xf numFmtId="3" fontId="1" fillId="0" borderId="8" xfId="1" applyNumberFormat="1" applyFont="1" applyFill="1" applyBorder="1" applyAlignment="1" applyProtection="1">
      <alignment horizontal="left" wrapText="1"/>
    </xf>
    <xf numFmtId="0" fontId="1" fillId="0" borderId="29" xfId="1" applyFont="1" applyFill="1" applyBorder="1" applyProtection="1"/>
    <xf numFmtId="0" fontId="12" fillId="0" borderId="51" xfId="1" applyFont="1" applyFill="1" applyBorder="1" applyProtection="1"/>
    <xf numFmtId="0" fontId="12" fillId="0" borderId="39" xfId="1" applyFont="1" applyFill="1" applyBorder="1" applyProtection="1"/>
    <xf numFmtId="0" fontId="1" fillId="0" borderId="28" xfId="1" applyFont="1" applyFill="1" applyBorder="1" applyAlignment="1" applyProtection="1">
      <alignment wrapText="1"/>
    </xf>
    <xf numFmtId="0" fontId="1" fillId="0" borderId="29" xfId="1" applyFont="1" applyFill="1" applyBorder="1" applyAlignment="1" applyProtection="1"/>
    <xf numFmtId="0" fontId="12" fillId="0" borderId="51" xfId="1" applyFont="1" applyFill="1" applyBorder="1" applyAlignment="1" applyProtection="1">
      <alignment wrapText="1"/>
    </xf>
    <xf numFmtId="0" fontId="12" fillId="0" borderId="0" xfId="1" applyFont="1" applyFill="1" applyBorder="1" applyProtection="1"/>
    <xf numFmtId="3" fontId="12" fillId="0" borderId="11" xfId="1" applyNumberFormat="1" applyFont="1" applyFill="1" applyBorder="1" applyAlignment="1" applyProtection="1">
      <alignment wrapText="1"/>
    </xf>
    <xf numFmtId="173" fontId="1" fillId="0" borderId="5" xfId="6" applyNumberFormat="1" applyFont="1" applyFill="1" applyBorder="1"/>
    <xf numFmtId="173" fontId="1" fillId="0" borderId="8" xfId="6" applyNumberFormat="1" applyFont="1" applyFill="1" applyBorder="1"/>
    <xf numFmtId="173" fontId="21" fillId="0" borderId="8" xfId="6" applyNumberFormat="1" applyFont="1" applyFill="1" applyBorder="1"/>
    <xf numFmtId="173" fontId="21" fillId="0" borderId="0" xfId="1" applyNumberFormat="1" applyFont="1" applyFill="1"/>
    <xf numFmtId="173" fontId="1" fillId="0" borderId="0" xfId="1" applyNumberFormat="1" applyFont="1" applyFill="1" applyBorder="1"/>
    <xf numFmtId="173" fontId="1" fillId="0" borderId="0" xfId="6" applyNumberFormat="1" applyFont="1" applyFill="1" applyBorder="1"/>
    <xf numFmtId="175" fontId="12" fillId="0" borderId="51" xfId="6" applyNumberFormat="1" applyFont="1" applyFill="1" applyBorder="1"/>
    <xf numFmtId="41" fontId="12" fillId="0" borderId="51" xfId="6" applyNumberFormat="1" applyFont="1" applyFill="1" applyBorder="1"/>
    <xf numFmtId="173" fontId="12" fillId="0" borderId="0" xfId="1" applyNumberFormat="1" applyFont="1" applyFill="1"/>
    <xf numFmtId="173" fontId="12" fillId="0" borderId="51" xfId="6" applyNumberFormat="1" applyFont="1" applyBorder="1"/>
    <xf numFmtId="173" fontId="12" fillId="0" borderId="51" xfId="6" applyNumberFormat="1" applyFont="1" applyFill="1" applyBorder="1"/>
    <xf numFmtId="173" fontId="12" fillId="0" borderId="0" xfId="1" applyNumberFormat="1" applyFont="1" applyFill="1" applyBorder="1"/>
    <xf numFmtId="41" fontId="12" fillId="0" borderId="39" xfId="6" applyNumberFormat="1" applyFont="1" applyFill="1" applyBorder="1"/>
    <xf numFmtId="173" fontId="12" fillId="0" borderId="39" xfId="6" applyNumberFormat="1" applyFont="1" applyFill="1" applyBorder="1"/>
    <xf numFmtId="173" fontId="1" fillId="0" borderId="51" xfId="6" applyNumberFormat="1" applyFont="1" applyFill="1" applyBorder="1"/>
    <xf numFmtId="173" fontId="12" fillId="0" borderId="11" xfId="7" applyNumberFormat="1" applyFont="1" applyFill="1" applyBorder="1"/>
    <xf numFmtId="176" fontId="12" fillId="0" borderId="45" xfId="7" applyNumberFormat="1" applyFont="1" applyBorder="1"/>
    <xf numFmtId="176" fontId="12" fillId="0" borderId="46" xfId="7" applyNumberFormat="1" applyFont="1" applyFill="1" applyBorder="1"/>
    <xf numFmtId="176" fontId="21" fillId="0" borderId="46" xfId="7" applyNumberFormat="1" applyFont="1" applyFill="1" applyBorder="1"/>
    <xf numFmtId="176" fontId="21" fillId="0" borderId="47" xfId="7" applyNumberFormat="1" applyFont="1" applyFill="1" applyBorder="1"/>
    <xf numFmtId="176" fontId="21" fillId="0" borderId="2" xfId="7" applyNumberFormat="1" applyFont="1" applyFill="1" applyBorder="1"/>
    <xf numFmtId="176" fontId="21" fillId="0" borderId="0" xfId="7" applyNumberFormat="1" applyFont="1" applyFill="1" applyBorder="1"/>
    <xf numFmtId="0" fontId="1" fillId="0" borderId="2" xfId="1" applyFont="1" applyFill="1" applyBorder="1"/>
    <xf numFmtId="0" fontId="18" fillId="0" borderId="0" xfId="1" applyFont="1" applyFill="1"/>
    <xf numFmtId="183" fontId="24" fillId="0" borderId="0" xfId="1" applyNumberFormat="1" applyFont="1" applyFill="1" applyAlignment="1"/>
    <xf numFmtId="0" fontId="20" fillId="0" borderId="0" xfId="1" applyFont="1" applyFill="1" applyAlignment="1"/>
    <xf numFmtId="0" fontId="39" fillId="0" borderId="15" xfId="1" quotePrefix="1" applyFont="1" applyFill="1" applyBorder="1" applyAlignment="1">
      <alignment horizontal="left"/>
    </xf>
    <xf numFmtId="0" fontId="1" fillId="0" borderId="8" xfId="1" applyFont="1" applyFill="1" applyBorder="1" applyProtection="1"/>
    <xf numFmtId="0" fontId="21" fillId="0" borderId="8" xfId="1" applyFont="1" applyFill="1" applyBorder="1" applyAlignment="1" applyProtection="1">
      <alignment horizontal="left" indent="1"/>
    </xf>
    <xf numFmtId="3" fontId="12" fillId="0" borderId="51" xfId="1" applyNumberFormat="1" applyFont="1" applyFill="1" applyBorder="1" applyAlignment="1" applyProtection="1">
      <alignment wrapText="1"/>
    </xf>
    <xf numFmtId="172" fontId="13" fillId="0" borderId="0" xfId="1" applyNumberFormat="1" applyFont="1" applyFill="1" applyBorder="1" applyAlignment="1" applyProtection="1">
      <alignment horizontal="right"/>
    </xf>
    <xf numFmtId="0" fontId="1" fillId="0" borderId="27" xfId="1" applyFont="1" applyFill="1" applyBorder="1" applyAlignment="1">
      <alignment horizontal="left" indent="1"/>
    </xf>
    <xf numFmtId="0" fontId="21" fillId="0" borderId="28" xfId="1" applyFont="1" applyFill="1" applyBorder="1" applyAlignment="1">
      <alignment horizontal="left" indent="1"/>
    </xf>
    <xf numFmtId="0" fontId="1" fillId="0" borderId="29" xfId="1" applyFont="1" applyFill="1" applyBorder="1" applyAlignment="1">
      <alignment horizontal="left" indent="1"/>
    </xf>
    <xf numFmtId="0" fontId="12" fillId="0" borderId="11" xfId="1" applyFont="1" applyFill="1" applyBorder="1" applyAlignment="1">
      <alignment horizontal="left" indent="1"/>
    </xf>
    <xf numFmtId="0" fontId="11" fillId="0" borderId="0" xfId="1" applyFont="1" applyFill="1" applyBorder="1" applyAlignment="1">
      <alignment horizontal="left" indent="1"/>
    </xf>
    <xf numFmtId="0" fontId="1" fillId="0" borderId="28" xfId="1" applyFont="1" applyFill="1" applyBorder="1" applyAlignment="1">
      <alignment horizontal="left" wrapText="1" indent="1"/>
    </xf>
    <xf numFmtId="0" fontId="1" fillId="0" borderId="28" xfId="1" applyFont="1" applyFill="1" applyBorder="1" applyAlignment="1">
      <alignment horizontal="left" indent="2"/>
    </xf>
    <xf numFmtId="0" fontId="1" fillId="0" borderId="62" xfId="1" applyFont="1" applyFill="1" applyBorder="1" applyAlignment="1">
      <alignment horizontal="left" indent="1"/>
    </xf>
    <xf numFmtId="0" fontId="21" fillId="0" borderId="65" xfId="1" applyFont="1" applyFill="1" applyBorder="1" applyAlignment="1">
      <alignment horizontal="left" indent="1"/>
    </xf>
    <xf numFmtId="0" fontId="12" fillId="0" borderId="72" xfId="1" applyFont="1" applyFill="1" applyBorder="1" applyAlignment="1">
      <alignment horizontal="left" indent="1"/>
    </xf>
    <xf numFmtId="0" fontId="1" fillId="0" borderId="71" xfId="1" applyFont="1" applyFill="1" applyBorder="1" applyAlignment="1">
      <alignment horizontal="left" indent="1"/>
    </xf>
    <xf numFmtId="0" fontId="1" fillId="0" borderId="65" xfId="1" applyFont="1" applyFill="1" applyBorder="1" applyAlignment="1">
      <alignment horizontal="left" indent="2"/>
    </xf>
    <xf numFmtId="0" fontId="1" fillId="0" borderId="65" xfId="1" applyFont="1" applyFill="1" applyBorder="1" applyAlignment="1">
      <alignment horizontal="left" wrapText="1" indent="1"/>
    </xf>
    <xf numFmtId="49" fontId="1" fillId="0" borderId="65" xfId="1" applyNumberFormat="1" applyFont="1" applyFill="1" applyBorder="1" applyAlignment="1">
      <alignment horizontal="left" wrapText="1" indent="1"/>
    </xf>
    <xf numFmtId="3" fontId="1" fillId="0" borderId="8" xfId="1" applyNumberFormat="1" applyFont="1" applyFill="1" applyBorder="1" applyAlignment="1" applyProtection="1">
      <alignment horizontal="left" wrapText="1" indent="1"/>
    </xf>
    <xf numFmtId="172" fontId="1" fillId="0" borderId="35" xfId="1" applyNumberFormat="1" applyFont="1" applyFill="1" applyBorder="1"/>
    <xf numFmtId="3" fontId="20" fillId="0" borderId="0" xfId="1" applyNumberFormat="1" applyFont="1" applyFill="1" applyBorder="1" applyAlignment="1">
      <alignment vertical="center"/>
    </xf>
    <xf numFmtId="0" fontId="59" fillId="0" borderId="0" xfId="1" applyFont="1" applyFill="1" applyAlignment="1">
      <alignment vertical="top"/>
    </xf>
    <xf numFmtId="41" fontId="1" fillId="0" borderId="81" xfId="1" applyNumberFormat="1" applyFont="1" applyFill="1" applyBorder="1" applyAlignment="1" applyProtection="1">
      <alignment horizontal="right"/>
    </xf>
    <xf numFmtId="170" fontId="54" fillId="0" borderId="25" xfId="1" applyNumberFormat="1" applyFont="1" applyFill="1" applyBorder="1" applyAlignment="1">
      <alignment horizontal="center" vertical="center" wrapText="1"/>
    </xf>
    <xf numFmtId="167" fontId="1" fillId="0" borderId="0" xfId="12" applyNumberFormat="1" applyFont="1" applyFill="1" applyBorder="1" applyAlignment="1" applyProtection="1">
      <alignment horizontal="right"/>
    </xf>
    <xf numFmtId="173" fontId="1" fillId="0" borderId="7" xfId="6" applyNumberFormat="1" applyFont="1" applyFill="1" applyBorder="1"/>
    <xf numFmtId="173" fontId="1" fillId="0" borderId="10" xfId="6" applyNumberFormat="1" applyFont="1" applyFill="1" applyBorder="1"/>
    <xf numFmtId="41" fontId="21" fillId="0" borderId="10" xfId="6" applyNumberFormat="1" applyFont="1" applyFill="1" applyBorder="1"/>
    <xf numFmtId="173" fontId="21" fillId="0" borderId="10" xfId="6" applyNumberFormat="1" applyFont="1" applyFill="1" applyBorder="1"/>
    <xf numFmtId="41" fontId="1" fillId="0" borderId="10" xfId="6" applyNumberFormat="1" applyFont="1" applyFill="1" applyBorder="1"/>
    <xf numFmtId="173" fontId="1" fillId="0" borderId="2" xfId="6" applyNumberFormat="1" applyFont="1" applyFill="1" applyBorder="1"/>
    <xf numFmtId="173" fontId="12" fillId="0" borderId="50" xfId="6" applyNumberFormat="1" applyFont="1" applyFill="1" applyBorder="1"/>
    <xf numFmtId="173" fontId="12" fillId="0" borderId="3" xfId="6" applyNumberFormat="1" applyFont="1" applyFill="1" applyBorder="1"/>
    <xf numFmtId="173" fontId="1" fillId="0" borderId="50" xfId="6" applyNumberFormat="1" applyFont="1" applyFill="1" applyBorder="1"/>
    <xf numFmtId="173" fontId="12" fillId="0" borderId="13" xfId="7" applyNumberFormat="1" applyFont="1" applyFill="1" applyBorder="1"/>
    <xf numFmtId="0" fontId="19" fillId="0" borderId="0" xfId="1" applyFont="1" applyFill="1" applyAlignment="1">
      <alignment vertical="top"/>
    </xf>
    <xf numFmtId="3" fontId="1" fillId="0" borderId="0" xfId="1" applyNumberFormat="1" applyFont="1" applyFill="1" applyBorder="1" applyAlignment="1" applyProtection="1">
      <alignment wrapText="1"/>
    </xf>
    <xf numFmtId="41" fontId="13" fillId="0" borderId="0" xfId="13" applyFont="1" applyFill="1"/>
    <xf numFmtId="167" fontId="13" fillId="0" borderId="0" xfId="12" applyNumberFormat="1" applyFont="1" applyFill="1" applyBorder="1" applyAlignment="1"/>
    <xf numFmtId="3" fontId="13" fillId="0" borderId="0" xfId="1" applyNumberFormat="1" applyFont="1" applyFill="1" applyBorder="1" applyAlignment="1">
      <alignment horizontal="right" vertical="center"/>
    </xf>
    <xf numFmtId="167" fontId="34" fillId="0" borderId="0" xfId="12" applyNumberFormat="1" applyFont="1" applyFill="1"/>
    <xf numFmtId="166" fontId="34" fillId="0" borderId="0" xfId="15" applyNumberFormat="1" applyFont="1" applyFill="1"/>
    <xf numFmtId="0" fontId="1" fillId="0" borderId="5" xfId="1" applyFont="1" applyFill="1" applyBorder="1" applyProtection="1"/>
    <xf numFmtId="0" fontId="1" fillId="0" borderId="0" xfId="1" applyFont="1" applyFill="1" applyBorder="1" applyProtection="1"/>
    <xf numFmtId="0" fontId="1" fillId="0" borderId="8" xfId="1" applyFont="1" applyFill="1" applyBorder="1" applyAlignment="1" applyProtection="1">
      <alignment wrapText="1"/>
    </xf>
    <xf numFmtId="0" fontId="1" fillId="0" borderId="0" xfId="1" applyFont="1" applyFill="1" applyBorder="1" applyAlignment="1" applyProtection="1"/>
    <xf numFmtId="3" fontId="1" fillId="0" borderId="37" xfId="1" applyNumberFormat="1" applyFont="1" applyFill="1" applyBorder="1" applyAlignment="1" applyProtection="1">
      <alignment horizontal="left" indent="1"/>
    </xf>
    <xf numFmtId="3" fontId="1" fillId="0" borderId="37" xfId="1" applyNumberFormat="1" applyFont="1" applyFill="1" applyBorder="1" applyAlignment="1" applyProtection="1"/>
    <xf numFmtId="3" fontId="24" fillId="0" borderId="0" xfId="1" applyNumberFormat="1" applyFont="1" applyFill="1" applyBorder="1" applyAlignment="1">
      <alignment horizontal="right" vertical="center"/>
    </xf>
    <xf numFmtId="172" fontId="24" fillId="0" borderId="0" xfId="1" applyNumberFormat="1" applyFont="1" applyFill="1" applyBorder="1" applyAlignment="1" applyProtection="1">
      <alignment horizontal="right"/>
    </xf>
    <xf numFmtId="184" fontId="5" fillId="0" borderId="0" xfId="1" applyNumberFormat="1" applyFont="1" applyFill="1" applyBorder="1" applyAlignment="1" applyProtection="1">
      <alignment horizontal="right" wrapText="1"/>
    </xf>
    <xf numFmtId="184" fontId="6" fillId="0" borderId="0" xfId="1" applyNumberFormat="1" applyFont="1" applyFill="1" applyBorder="1" applyAlignment="1" applyProtection="1">
      <alignment horizontal="right"/>
    </xf>
    <xf numFmtId="0" fontId="1" fillId="0" borderId="0" xfId="1" applyFont="1" applyFill="1" applyAlignment="1">
      <alignment horizontal="right" vertical="top"/>
    </xf>
    <xf numFmtId="3" fontId="22" fillId="0" borderId="0" xfId="1" quotePrefix="1" applyNumberFormat="1" applyFont="1" applyFill="1" applyBorder="1"/>
    <xf numFmtId="3" fontId="45" fillId="0" borderId="15" xfId="1" applyNumberFormat="1" applyFont="1" applyFill="1" applyBorder="1" applyAlignment="1">
      <alignment horizontal="center"/>
    </xf>
    <xf numFmtId="3" fontId="45" fillId="0" borderId="76" xfId="1" applyNumberFormat="1" applyFont="1" applyFill="1" applyBorder="1" applyAlignment="1">
      <alignment horizontal="center"/>
    </xf>
    <xf numFmtId="1" fontId="32" fillId="0" borderId="21" xfId="1" applyNumberFormat="1" applyFont="1" applyFill="1" applyBorder="1" applyAlignment="1">
      <alignment horizontal="center" vertical="center" wrapText="1"/>
    </xf>
    <xf numFmtId="10" fontId="49" fillId="0" borderId="0" xfId="12" applyNumberFormat="1" applyFont="1" applyFill="1" applyBorder="1" applyAlignment="1">
      <alignment horizontal="center" shrinkToFit="1"/>
    </xf>
    <xf numFmtId="14" fontId="13" fillId="0" borderId="0" xfId="2" applyNumberFormat="1" applyFont="1" applyFill="1" applyBorder="1" applyAlignment="1">
      <alignment vertical="top" wrapText="1" shrinkToFit="1"/>
    </xf>
    <xf numFmtId="3" fontId="19" fillId="0" borderId="0" xfId="1" applyNumberFormat="1" applyFont="1" applyFill="1" applyBorder="1"/>
    <xf numFmtId="3" fontId="13" fillId="0" borderId="0" xfId="1" applyNumberFormat="1" applyFont="1" applyFill="1" applyBorder="1" applyAlignment="1">
      <alignment horizontal="center" vertical="center"/>
    </xf>
    <xf numFmtId="172" fontId="5" fillId="0" borderId="0" xfId="1" applyNumberFormat="1" applyFont="1" applyFill="1" applyBorder="1" applyAlignment="1" applyProtection="1">
      <alignment horizontal="left" vertical="center"/>
    </xf>
    <xf numFmtId="10" fontId="5" fillId="0" borderId="0" xfId="2" applyNumberFormat="1" applyFont="1" applyFill="1" applyAlignment="1">
      <alignment vertical="top"/>
    </xf>
    <xf numFmtId="10" fontId="19" fillId="0" borderId="0" xfId="2" applyNumberFormat="1" applyFont="1" applyFill="1" applyBorder="1" applyAlignment="1">
      <alignment vertical="top"/>
    </xf>
    <xf numFmtId="170" fontId="54" fillId="0" borderId="24" xfId="1" applyNumberFormat="1" applyFont="1" applyFill="1" applyBorder="1" applyAlignment="1">
      <alignment horizontal="center" vertical="center"/>
    </xf>
    <xf numFmtId="167" fontId="20" fillId="0" borderId="0" xfId="12" applyNumberFormat="1" applyFont="1" applyFill="1" applyBorder="1" applyAlignment="1" applyProtection="1">
      <alignment horizontal="right"/>
    </xf>
    <xf numFmtId="167" fontId="13" fillId="0" borderId="0" xfId="12" applyNumberFormat="1" applyFont="1" applyFill="1" applyBorder="1" applyAlignment="1" applyProtection="1">
      <alignment horizontal="right"/>
    </xf>
    <xf numFmtId="3" fontId="13" fillId="0" borderId="0" xfId="1" applyNumberFormat="1" applyFont="1" applyFill="1" applyBorder="1" applyAlignment="1">
      <alignment horizontal="right" vertical="center" indent="1"/>
    </xf>
    <xf numFmtId="3" fontId="13" fillId="0" borderId="0" xfId="12" applyNumberFormat="1" applyFont="1" applyFill="1" applyBorder="1" applyAlignment="1" applyProtection="1">
      <alignment horizontal="right" wrapText="1"/>
    </xf>
    <xf numFmtId="183" fontId="5" fillId="0" borderId="0" xfId="1" applyNumberFormat="1" applyFont="1" applyFill="1" applyBorder="1"/>
    <xf numFmtId="166" fontId="13" fillId="0" borderId="0" xfId="15" applyNumberFormat="1" applyFont="1" applyFill="1" applyBorder="1"/>
    <xf numFmtId="10" fontId="13" fillId="0" borderId="0" xfId="2" applyNumberFormat="1" applyFont="1" applyFill="1" applyBorder="1"/>
    <xf numFmtId="10" fontId="13" fillId="0" borderId="0" xfId="12" applyNumberFormat="1" applyFont="1" applyFill="1" applyBorder="1"/>
    <xf numFmtId="183" fontId="6" fillId="0" borderId="0" xfId="1" applyNumberFormat="1" applyFont="1" applyFill="1" applyBorder="1"/>
    <xf numFmtId="3" fontId="5" fillId="0" borderId="0" xfId="1" applyNumberFormat="1" applyFont="1" applyFill="1" applyBorder="1" applyAlignment="1">
      <alignment horizontal="right"/>
    </xf>
    <xf numFmtId="3" fontId="5" fillId="0" borderId="0" xfId="1" quotePrefix="1" applyNumberFormat="1" applyFont="1" applyFill="1" applyBorder="1"/>
    <xf numFmtId="169" fontId="21" fillId="0" borderId="0" xfId="1" applyNumberFormat="1" applyFont="1" applyFill="1"/>
    <xf numFmtId="41" fontId="21" fillId="0" borderId="0" xfId="1" applyNumberFormat="1" applyFont="1" applyFill="1"/>
    <xf numFmtId="10" fontId="5" fillId="0" borderId="0" xfId="1" applyNumberFormat="1" applyFont="1" applyFill="1" applyBorder="1" applyAlignment="1" applyProtection="1">
      <alignment horizontal="right"/>
    </xf>
    <xf numFmtId="3" fontId="12" fillId="0" borderId="0" xfId="1" applyNumberFormat="1" applyFont="1" applyFill="1" applyBorder="1" applyAlignment="1">
      <alignment horizontal="right"/>
    </xf>
    <xf numFmtId="169" fontId="24" fillId="0" borderId="0" xfId="13" applyNumberFormat="1" applyFont="1" applyFill="1" applyBorder="1" applyAlignment="1" applyProtection="1">
      <alignment horizontal="right"/>
    </xf>
    <xf numFmtId="3" fontId="1" fillId="0" borderId="8" xfId="1" applyNumberFormat="1" applyFont="1" applyFill="1" applyBorder="1" applyAlignment="1" applyProtection="1">
      <alignment wrapText="1"/>
    </xf>
    <xf numFmtId="0" fontId="61" fillId="0" borderId="0" xfId="1" applyFont="1" applyFill="1" applyAlignment="1">
      <alignment vertical="top" wrapText="1"/>
    </xf>
    <xf numFmtId="3" fontId="57" fillId="0" borderId="0" xfId="1" applyNumberFormat="1" applyFont="1" applyFill="1" applyBorder="1" applyAlignment="1">
      <alignment vertical="top"/>
    </xf>
    <xf numFmtId="1" fontId="48" fillId="0" borderId="19" xfId="1" applyNumberFormat="1" applyFont="1" applyFill="1" applyBorder="1" applyAlignment="1">
      <alignment horizontal="center" vertical="center"/>
    </xf>
    <xf numFmtId="49" fontId="1" fillId="0" borderId="81" xfId="1" applyNumberFormat="1" applyFont="1" applyFill="1" applyBorder="1" applyAlignment="1" applyProtection="1">
      <alignment horizontal="left" indent="1"/>
    </xf>
    <xf numFmtId="3" fontId="1" fillId="0" borderId="8" xfId="1" applyNumberFormat="1" applyFont="1" applyFill="1" applyBorder="1" applyAlignment="1" applyProtection="1"/>
    <xf numFmtId="49" fontId="1" fillId="0" borderId="81" xfId="1" applyNumberFormat="1" applyFont="1" applyFill="1" applyBorder="1" applyAlignment="1" applyProtection="1">
      <alignment horizontal="left" wrapText="1" indent="1"/>
    </xf>
    <xf numFmtId="175" fontId="1" fillId="0" borderId="81" xfId="1" applyNumberFormat="1" applyFont="1" applyFill="1" applyBorder="1" applyAlignment="1" applyProtection="1">
      <alignment horizontal="right"/>
    </xf>
    <xf numFmtId="1" fontId="45" fillId="0" borderId="0" xfId="0" applyNumberFormat="1" applyFont="1" applyFill="1" applyBorder="1" applyAlignment="1">
      <alignment horizontal="center" vertical="center" wrapText="1"/>
    </xf>
    <xf numFmtId="41" fontId="21" fillId="0" borderId="8" xfId="6" applyNumberFormat="1" applyFont="1" applyFill="1" applyBorder="1"/>
    <xf numFmtId="41" fontId="21" fillId="0" borderId="0" xfId="6" applyNumberFormat="1" applyFont="1" applyFill="1" applyBorder="1"/>
    <xf numFmtId="41" fontId="12" fillId="0" borderId="0" xfId="6" applyNumberFormat="1" applyFont="1" applyFill="1" applyBorder="1"/>
    <xf numFmtId="175" fontId="12" fillId="0" borderId="0" xfId="6" applyNumberFormat="1" applyFont="1" applyFill="1" applyBorder="1"/>
    <xf numFmtId="173" fontId="12" fillId="0" borderId="0" xfId="6" applyNumberFormat="1" applyFont="1" applyFill="1" applyBorder="1"/>
    <xf numFmtId="173" fontId="12" fillId="0" borderId="0" xfId="7" applyNumberFormat="1" applyFont="1" applyFill="1" applyBorder="1"/>
    <xf numFmtId="173" fontId="1" fillId="0" borderId="27" xfId="6" applyNumberFormat="1" applyFont="1" applyFill="1" applyBorder="1"/>
    <xf numFmtId="173" fontId="1" fillId="0" borderId="28" xfId="6" applyNumberFormat="1" applyFont="1" applyFill="1" applyBorder="1"/>
    <xf numFmtId="41" fontId="21" fillId="0" borderId="28" xfId="6" applyNumberFormat="1" applyFont="1" applyFill="1" applyBorder="1"/>
    <xf numFmtId="41" fontId="1" fillId="0" borderId="28" xfId="6" applyNumberFormat="1" applyFont="1" applyFill="1" applyBorder="1"/>
    <xf numFmtId="173" fontId="1" fillId="0" borderId="29" xfId="6" applyNumberFormat="1" applyFont="1" applyFill="1" applyBorder="1"/>
    <xf numFmtId="173" fontId="12" fillId="0" borderId="49" xfId="6" applyNumberFormat="1" applyFont="1" applyFill="1" applyBorder="1"/>
    <xf numFmtId="41" fontId="1" fillId="0" borderId="27" xfId="6" applyNumberFormat="1" applyFont="1" applyFill="1" applyBorder="1"/>
    <xf numFmtId="173" fontId="21" fillId="0" borderId="0" xfId="6" applyNumberFormat="1" applyFont="1" applyFill="1" applyBorder="1"/>
    <xf numFmtId="169" fontId="13" fillId="0" borderId="0" xfId="15" applyNumberFormat="1" applyFont="1" applyFill="1" applyBorder="1"/>
    <xf numFmtId="173" fontId="1" fillId="0" borderId="66" xfId="6" applyNumberFormat="1" applyFont="1" applyFill="1" applyBorder="1"/>
    <xf numFmtId="173" fontId="12" fillId="0" borderId="80" xfId="7" applyNumberFormat="1" applyFont="1" applyFill="1" applyBorder="1"/>
    <xf numFmtId="1" fontId="48" fillId="0" borderId="19" xfId="1" applyNumberFormat="1" applyFont="1" applyFill="1" applyBorder="1" applyAlignment="1">
      <alignment vertical="center" wrapText="1"/>
    </xf>
    <xf numFmtId="0" fontId="13" fillId="0" borderId="0" xfId="1" applyFont="1" applyFill="1" applyAlignment="1">
      <alignment horizontal="center"/>
    </xf>
    <xf numFmtId="0" fontId="19" fillId="0" borderId="0" xfId="1" applyFont="1" applyFill="1" applyBorder="1" applyAlignment="1">
      <alignment vertical="top"/>
    </xf>
    <xf numFmtId="49" fontId="21" fillId="0" borderId="0" xfId="1" applyNumberFormat="1" applyFont="1" applyFill="1" applyBorder="1" applyAlignment="1" applyProtection="1">
      <alignment horizontal="left" indent="2"/>
    </xf>
    <xf numFmtId="49" fontId="21" fillId="0" borderId="0" xfId="1" applyNumberFormat="1" applyFont="1" applyFill="1" applyBorder="1" applyAlignment="1" applyProtection="1">
      <alignment horizontal="left" wrapText="1" indent="2"/>
    </xf>
    <xf numFmtId="49" fontId="21" fillId="0" borderId="35" xfId="1" applyNumberFormat="1" applyFont="1" applyFill="1" applyBorder="1" applyAlignment="1" applyProtection="1">
      <alignment horizontal="left" wrapText="1" indent="1"/>
    </xf>
    <xf numFmtId="49" fontId="21" fillId="0" borderId="39" xfId="1" applyNumberFormat="1" applyFont="1" applyFill="1" applyBorder="1" applyAlignment="1" applyProtection="1">
      <alignment horizontal="left" wrapText="1" indent="1"/>
    </xf>
    <xf numFmtId="10" fontId="5" fillId="0" borderId="0" xfId="2" applyNumberFormat="1" applyFont="1" applyFill="1" applyBorder="1" applyAlignment="1">
      <alignment vertical="center"/>
    </xf>
    <xf numFmtId="0" fontId="21" fillId="0" borderId="0" xfId="1" applyNumberFormat="1" applyFont="1" applyFill="1" applyBorder="1" applyAlignment="1" applyProtection="1">
      <alignment horizontal="left" indent="2"/>
    </xf>
    <xf numFmtId="3" fontId="21" fillId="0" borderId="0" xfId="1" applyNumberFormat="1" applyFont="1" applyFill="1" applyBorder="1" applyAlignment="1" applyProtection="1">
      <alignment horizontal="left" indent="2"/>
    </xf>
    <xf numFmtId="3" fontId="21" fillId="0" borderId="35" xfId="1" applyNumberFormat="1" applyFont="1" applyFill="1" applyBorder="1" applyAlignment="1" applyProtection="1">
      <alignment horizontal="left" wrapText="1" indent="1"/>
    </xf>
    <xf numFmtId="3" fontId="21" fillId="0" borderId="40" xfId="1" applyNumberFormat="1" applyFont="1" applyFill="1" applyBorder="1" applyAlignment="1" applyProtection="1">
      <alignment horizontal="left" wrapText="1" indent="1"/>
    </xf>
    <xf numFmtId="3" fontId="5" fillId="0" borderId="84" xfId="1" applyNumberFormat="1" applyFont="1" applyFill="1" applyBorder="1" applyAlignment="1">
      <alignment horizontal="center"/>
    </xf>
    <xf numFmtId="0" fontId="53" fillId="0" borderId="32" xfId="1" applyNumberFormat="1" applyFont="1" applyFill="1" applyBorder="1" applyAlignment="1" applyProtection="1">
      <alignment horizontal="left" indent="1"/>
    </xf>
    <xf numFmtId="173" fontId="53" fillId="0" borderId="32" xfId="1" applyNumberFormat="1" applyFont="1" applyFill="1" applyBorder="1" applyAlignment="1" applyProtection="1">
      <alignment horizontal="right"/>
    </xf>
    <xf numFmtId="173" fontId="53" fillId="0" borderId="34" xfId="1" applyNumberFormat="1" applyFont="1" applyFill="1" applyBorder="1" applyAlignment="1" applyProtection="1">
      <alignment horizontal="right"/>
    </xf>
    <xf numFmtId="173" fontId="47" fillId="0" borderId="0" xfId="1" applyNumberFormat="1" applyFont="1" applyFill="1" applyBorder="1" applyAlignment="1" applyProtection="1">
      <alignment horizontal="right"/>
    </xf>
    <xf numFmtId="49" fontId="53" fillId="0" borderId="32" xfId="1" applyNumberFormat="1" applyFont="1" applyFill="1" applyBorder="1" applyAlignment="1" applyProtection="1">
      <alignment horizontal="left" indent="1"/>
    </xf>
    <xf numFmtId="49" fontId="53" fillId="0" borderId="32" xfId="1" applyNumberFormat="1" applyFont="1" applyFill="1" applyBorder="1" applyAlignment="1" applyProtection="1">
      <alignment horizontal="left" wrapText="1" indent="1"/>
    </xf>
    <xf numFmtId="3" fontId="1" fillId="0" borderId="28" xfId="1" applyNumberFormat="1" applyFont="1" applyFill="1" applyBorder="1" applyProtection="1"/>
    <xf numFmtId="0" fontId="62" fillId="0" borderId="0" xfId="1" applyFont="1" applyFill="1" applyAlignment="1">
      <alignment vertical="top"/>
    </xf>
    <xf numFmtId="3" fontId="59" fillId="0" borderId="0" xfId="1" applyNumberFormat="1" applyFont="1" applyFill="1" applyBorder="1" applyAlignment="1">
      <alignment vertical="top"/>
    </xf>
    <xf numFmtId="0" fontId="1" fillId="0" borderId="0" xfId="1" applyNumberFormat="1" applyFont="1" applyFill="1" applyBorder="1" applyAlignment="1" applyProtection="1">
      <alignment horizontal="left" wrapText="1" indent="1"/>
    </xf>
    <xf numFmtId="0" fontId="53" fillId="0" borderId="32" xfId="1" applyNumberFormat="1" applyFont="1" applyFill="1" applyBorder="1" applyAlignment="1" applyProtection="1">
      <alignment horizontal="left" wrapText="1" indent="1"/>
    </xf>
    <xf numFmtId="0" fontId="12" fillId="0" borderId="35" xfId="1" applyNumberFormat="1" applyFont="1" applyFill="1" applyBorder="1" applyAlignment="1" applyProtection="1">
      <alignment horizontal="left" wrapText="1" indent="1"/>
    </xf>
    <xf numFmtId="0" fontId="21" fillId="0" borderId="0" xfId="1" applyNumberFormat="1" applyFont="1" applyFill="1" applyBorder="1" applyAlignment="1" applyProtection="1">
      <alignment horizontal="left" wrapText="1" indent="2"/>
    </xf>
    <xf numFmtId="49" fontId="12" fillId="0" borderId="35" xfId="1" applyNumberFormat="1" applyFont="1" applyFill="1" applyBorder="1" applyAlignment="1" applyProtection="1">
      <alignment horizontal="left" wrapText="1" indent="1"/>
    </xf>
    <xf numFmtId="49" fontId="1" fillId="0" borderId="38" xfId="1" applyNumberFormat="1" applyFont="1" applyFill="1" applyBorder="1" applyAlignment="1" applyProtection="1">
      <alignment horizontal="left" wrapText="1" indent="1"/>
    </xf>
    <xf numFmtId="3" fontId="63" fillId="0" borderId="0" xfId="1" applyNumberFormat="1" applyFont="1" applyFill="1" applyBorder="1" applyAlignment="1">
      <alignment vertical="top"/>
    </xf>
    <xf numFmtId="41" fontId="1" fillId="0" borderId="2" xfId="6" applyNumberFormat="1" applyFont="1" applyFill="1" applyBorder="1"/>
    <xf numFmtId="3" fontId="4" fillId="0" borderId="21" xfId="1" applyNumberFormat="1" applyFont="1" applyFill="1" applyBorder="1" applyAlignment="1">
      <alignment horizontal="left" wrapText="1"/>
    </xf>
    <xf numFmtId="1" fontId="58" fillId="0" borderId="19" xfId="1" applyNumberFormat="1" applyFont="1" applyFill="1" applyBorder="1" applyAlignment="1">
      <alignment horizontal="center" vertical="center"/>
    </xf>
    <xf numFmtId="176" fontId="12" fillId="0" borderId="70" xfId="7" applyNumberFormat="1" applyFont="1" applyFill="1" applyBorder="1"/>
    <xf numFmtId="173" fontId="1" fillId="0" borderId="38" xfId="6" applyNumberFormat="1" applyFont="1" applyFill="1" applyBorder="1"/>
    <xf numFmtId="173" fontId="1" fillId="0" borderId="67" xfId="6" applyNumberFormat="1" applyFont="1" applyFill="1" applyBorder="1"/>
    <xf numFmtId="3" fontId="1" fillId="0" borderId="38" xfId="1" applyNumberFormat="1" applyFont="1" applyFill="1" applyBorder="1" applyAlignment="1" applyProtection="1">
      <alignment wrapText="1"/>
    </xf>
    <xf numFmtId="0" fontId="60" fillId="0" borderId="0" xfId="1" applyFont="1" applyFill="1" applyAlignment="1">
      <alignment vertical="top" wrapText="1"/>
    </xf>
    <xf numFmtId="3" fontId="12" fillId="0" borderId="32" xfId="1" applyNumberFormat="1" applyFont="1" applyFill="1" applyBorder="1" applyAlignment="1" applyProtection="1">
      <alignment horizontal="left" wrapText="1" indent="1"/>
    </xf>
    <xf numFmtId="49" fontId="12" fillId="0" borderId="32" xfId="1" applyNumberFormat="1" applyFont="1" applyFill="1" applyBorder="1" applyAlignment="1" applyProtection="1">
      <alignment horizontal="left" wrapText="1" indent="1"/>
    </xf>
    <xf numFmtId="167" fontId="13" fillId="0" borderId="0" xfId="12" applyNumberFormat="1" applyFont="1" applyFill="1"/>
    <xf numFmtId="0" fontId="1" fillId="0" borderId="54" xfId="1" applyFont="1" applyFill="1" applyBorder="1"/>
    <xf numFmtId="0" fontId="1" fillId="0" borderId="85" xfId="1" applyFont="1" applyFill="1" applyBorder="1"/>
    <xf numFmtId="0" fontId="25" fillId="0" borderId="86" xfId="1" applyFont="1" applyFill="1" applyBorder="1"/>
    <xf numFmtId="164" fontId="54" fillId="0" borderId="26" xfId="1" applyNumberFormat="1" applyFont="1" applyFill="1" applyBorder="1" applyAlignment="1" applyProtection="1">
      <alignment horizontal="center" vertical="top"/>
    </xf>
    <xf numFmtId="164" fontId="54" fillId="0" borderId="20" xfId="1" applyNumberFormat="1" applyFont="1" applyFill="1" applyBorder="1" applyAlignment="1" applyProtection="1">
      <alignment horizontal="center" vertical="center" wrapText="1"/>
    </xf>
    <xf numFmtId="170" fontId="54" fillId="0" borderId="22" xfId="1" applyNumberFormat="1" applyFont="1" applyFill="1" applyBorder="1" applyAlignment="1">
      <alignment horizontal="center" vertical="center" wrapText="1"/>
    </xf>
    <xf numFmtId="170" fontId="54" fillId="0" borderId="24" xfId="1" applyNumberFormat="1" applyFont="1" applyFill="1" applyBorder="1" applyAlignment="1">
      <alignment horizontal="center" vertical="center" wrapText="1"/>
    </xf>
    <xf numFmtId="49" fontId="54" fillId="0" borderId="26" xfId="4" applyNumberFormat="1" applyFont="1" applyFill="1" applyBorder="1" applyAlignment="1">
      <alignment horizontal="center" vertical="center" wrapText="1"/>
    </xf>
    <xf numFmtId="3" fontId="13" fillId="0" borderId="0" xfId="3" applyNumberFormat="1" applyFont="1" applyFill="1"/>
    <xf numFmtId="169" fontId="21" fillId="0" borderId="8" xfId="1" applyNumberFormat="1" applyFont="1" applyFill="1" applyBorder="1" applyAlignment="1">
      <alignment horizontal="right"/>
    </xf>
    <xf numFmtId="173" fontId="1" fillId="0" borderId="19" xfId="2" applyNumberFormat="1" applyFont="1" applyFill="1" applyBorder="1" applyAlignment="1" applyProtection="1">
      <alignment horizontal="right"/>
    </xf>
    <xf numFmtId="41" fontId="21" fillId="0" borderId="5" xfId="2" applyNumberFormat="1" applyFont="1" applyFill="1" applyBorder="1" applyAlignment="1" applyProtection="1">
      <alignment horizontal="right"/>
    </xf>
    <xf numFmtId="173" fontId="1" fillId="0" borderId="81" xfId="1" applyNumberFormat="1" applyFont="1" applyFill="1" applyBorder="1" applyAlignment="1" applyProtection="1">
      <alignment horizontal="right"/>
    </xf>
    <xf numFmtId="173" fontId="1" fillId="0" borderId="18" xfId="2" applyNumberFormat="1" applyFont="1" applyFill="1" applyBorder="1" applyAlignment="1" applyProtection="1">
      <alignment horizontal="right"/>
    </xf>
    <xf numFmtId="173" fontId="21" fillId="0" borderId="2" xfId="2" applyNumberFormat="1" applyFont="1" applyFill="1" applyBorder="1" applyAlignment="1" applyProtection="1">
      <alignment horizontal="right"/>
    </xf>
    <xf numFmtId="173" fontId="21" fillId="0" borderId="7" xfId="2" applyNumberFormat="1" applyFont="1" applyFill="1" applyBorder="1" applyAlignment="1" applyProtection="1">
      <alignment horizontal="right"/>
    </xf>
    <xf numFmtId="173" fontId="1" fillId="0" borderId="10" xfId="2" applyNumberFormat="1" applyFont="1" applyFill="1" applyBorder="1" applyAlignment="1" applyProtection="1">
      <alignment horizontal="right"/>
    </xf>
    <xf numFmtId="173" fontId="1" fillId="0" borderId="67" xfId="2" applyNumberFormat="1" applyFont="1" applyFill="1" applyBorder="1" applyAlignment="1" applyProtection="1">
      <alignment horizontal="right"/>
    </xf>
    <xf numFmtId="41" fontId="1" fillId="0" borderId="10" xfId="2" applyNumberFormat="1" applyFont="1" applyFill="1" applyBorder="1" applyAlignment="1" applyProtection="1">
      <alignment horizontal="right"/>
    </xf>
    <xf numFmtId="173" fontId="1" fillId="0" borderId="2" xfId="2" applyNumberFormat="1" applyFont="1" applyFill="1" applyBorder="1" applyAlignment="1" applyProtection="1">
      <alignment horizontal="right"/>
    </xf>
    <xf numFmtId="173" fontId="1" fillId="0" borderId="36" xfId="4" applyNumberFormat="1" applyFont="1" applyFill="1" applyBorder="1" applyAlignment="1">
      <alignment horizontal="right"/>
    </xf>
    <xf numFmtId="173" fontId="21" fillId="0" borderId="7" xfId="4" applyNumberFormat="1" applyFont="1" applyFill="1" applyBorder="1" applyAlignment="1">
      <alignment horizontal="right"/>
    </xf>
    <xf numFmtId="173" fontId="1" fillId="0" borderId="82" xfId="1" applyNumberFormat="1" applyFont="1" applyFill="1" applyBorder="1" applyAlignment="1" applyProtection="1">
      <alignment horizontal="right"/>
    </xf>
    <xf numFmtId="3" fontId="1" fillId="0" borderId="2" xfId="2" applyNumberFormat="1" applyFont="1" applyFill="1" applyBorder="1" applyAlignment="1">
      <alignment vertical="center"/>
    </xf>
    <xf numFmtId="172" fontId="25" fillId="0" borderId="2" xfId="1" applyNumberFormat="1" applyFont="1" applyFill="1" applyBorder="1" applyProtection="1"/>
    <xf numFmtId="41" fontId="21" fillId="0" borderId="5" xfId="1" applyNumberFormat="1" applyFont="1" applyFill="1" applyBorder="1" applyAlignment="1" applyProtection="1">
      <alignment horizontal="right"/>
    </xf>
    <xf numFmtId="175" fontId="1" fillId="0" borderId="38" xfId="1" applyNumberFormat="1" applyFont="1" applyFill="1" applyBorder="1" applyAlignment="1" applyProtection="1">
      <alignment horizontal="right"/>
    </xf>
    <xf numFmtId="173" fontId="1" fillId="0" borderId="16" xfId="2" applyNumberFormat="1" applyFont="1" applyFill="1" applyBorder="1" applyAlignment="1" applyProtection="1">
      <alignment horizontal="right"/>
    </xf>
    <xf numFmtId="173" fontId="21" fillId="0" borderId="29" xfId="2" applyNumberFormat="1" applyFont="1" applyFill="1" applyBorder="1" applyAlignment="1" applyProtection="1">
      <alignment horizontal="right"/>
    </xf>
    <xf numFmtId="173" fontId="21" fillId="0" borderId="27" xfId="2" applyNumberFormat="1" applyFont="1" applyFill="1" applyBorder="1" applyAlignment="1" applyProtection="1">
      <alignment horizontal="right"/>
    </xf>
    <xf numFmtId="173" fontId="1" fillId="0" borderId="28" xfId="2" applyNumberFormat="1" applyFont="1" applyFill="1" applyBorder="1" applyAlignment="1" applyProtection="1">
      <alignment horizontal="right"/>
    </xf>
    <xf numFmtId="173" fontId="1" fillId="0" borderId="68" xfId="2" applyNumberFormat="1" applyFont="1" applyFill="1" applyBorder="1" applyAlignment="1" applyProtection="1">
      <alignment horizontal="right"/>
    </xf>
    <xf numFmtId="41" fontId="1" fillId="0" borderId="28" xfId="2" applyNumberFormat="1" applyFont="1" applyFill="1" applyBorder="1" applyAlignment="1" applyProtection="1">
      <alignment horizontal="right"/>
    </xf>
    <xf numFmtId="173" fontId="1" fillId="0" borderId="29" xfId="2" applyNumberFormat="1" applyFont="1" applyFill="1" applyBorder="1" applyAlignment="1" applyProtection="1">
      <alignment horizontal="right"/>
    </xf>
    <xf numFmtId="173" fontId="12" fillId="0" borderId="48" xfId="1" applyNumberFormat="1" applyFont="1" applyFill="1" applyBorder="1" applyAlignment="1" applyProtection="1">
      <alignment horizontal="right"/>
    </xf>
    <xf numFmtId="173" fontId="53" fillId="0" borderId="33" xfId="1" applyNumberFormat="1" applyFont="1" applyFill="1" applyBorder="1" applyAlignment="1" applyProtection="1">
      <alignment horizontal="right"/>
    </xf>
    <xf numFmtId="173" fontId="1" fillId="0" borderId="44" xfId="4" applyNumberFormat="1" applyFont="1" applyFill="1" applyBorder="1" applyAlignment="1">
      <alignment horizontal="right"/>
    </xf>
    <xf numFmtId="173" fontId="1" fillId="0" borderId="28" xfId="1" applyNumberFormat="1" applyFont="1" applyFill="1" applyBorder="1" applyAlignment="1" applyProtection="1">
      <alignment horizontal="right"/>
    </xf>
    <xf numFmtId="173" fontId="1" fillId="0" borderId="48" xfId="4" applyNumberFormat="1" applyFont="1" applyFill="1" applyBorder="1" applyAlignment="1">
      <alignment horizontal="right"/>
    </xf>
    <xf numFmtId="173" fontId="21" fillId="0" borderId="27" xfId="4" applyNumberFormat="1" applyFont="1" applyFill="1" applyBorder="1" applyAlignment="1"/>
    <xf numFmtId="173" fontId="1" fillId="0" borderId="68" xfId="1" applyNumberFormat="1" applyFont="1" applyFill="1" applyBorder="1" applyAlignment="1" applyProtection="1">
      <alignment horizontal="right"/>
    </xf>
    <xf numFmtId="173" fontId="21" fillId="0" borderId="29" xfId="1" applyNumberFormat="1" applyFont="1" applyFill="1" applyBorder="1" applyAlignment="1" applyProtection="1">
      <alignment horizontal="right"/>
    </xf>
    <xf numFmtId="173" fontId="21" fillId="0" borderId="48" xfId="1" applyNumberFormat="1" applyFont="1" applyFill="1" applyBorder="1" applyAlignment="1" applyProtection="1">
      <alignment horizontal="right"/>
    </xf>
    <xf numFmtId="173" fontId="12" fillId="0" borderId="33" xfId="1" applyNumberFormat="1" applyFont="1" applyFill="1" applyBorder="1" applyAlignment="1" applyProtection="1">
      <alignment horizontal="right"/>
    </xf>
    <xf numFmtId="41" fontId="1" fillId="0" borderId="83" xfId="1" applyNumberFormat="1" applyFont="1" applyFill="1" applyBorder="1" applyAlignment="1" applyProtection="1">
      <alignment horizontal="right"/>
    </xf>
    <xf numFmtId="41" fontId="1" fillId="0" borderId="82" xfId="1" applyNumberFormat="1" applyFont="1" applyFill="1" applyBorder="1" applyAlignment="1" applyProtection="1">
      <alignment horizontal="right"/>
    </xf>
    <xf numFmtId="173" fontId="1" fillId="0" borderId="83" xfId="1" applyNumberFormat="1" applyFont="1" applyFill="1" applyBorder="1" applyAlignment="1" applyProtection="1">
      <alignment horizontal="right"/>
    </xf>
    <xf numFmtId="173" fontId="12" fillId="0" borderId="22" xfId="1" applyNumberFormat="1" applyFont="1" applyFill="1" applyBorder="1" applyAlignment="1" applyProtection="1">
      <alignment horizontal="right"/>
    </xf>
    <xf numFmtId="3" fontId="1" fillId="0" borderId="47" xfId="2" applyNumberFormat="1" applyFont="1" applyFill="1" applyBorder="1" applyAlignment="1">
      <alignment vertical="center"/>
    </xf>
    <xf numFmtId="172" fontId="25" fillId="0" borderId="42" xfId="1" applyNumberFormat="1" applyFont="1" applyFill="1" applyBorder="1" applyProtection="1"/>
    <xf numFmtId="173" fontId="21" fillId="0" borderId="40" xfId="1" applyNumberFormat="1" applyFont="1" applyFill="1" applyBorder="1" applyAlignment="1" applyProtection="1">
      <alignment horizontal="right"/>
    </xf>
    <xf numFmtId="171" fontId="64" fillId="0" borderId="0" xfId="1" applyNumberFormat="1" applyFont="1" applyFill="1" applyBorder="1" applyAlignment="1">
      <alignment horizontal="center" vertical="center"/>
    </xf>
    <xf numFmtId="164" fontId="54" fillId="0" borderId="25" xfId="1" applyNumberFormat="1" applyFont="1" applyFill="1" applyBorder="1" applyAlignment="1" applyProtection="1">
      <alignment horizontal="center" vertical="top"/>
    </xf>
    <xf numFmtId="172" fontId="16" fillId="0" borderId="14" xfId="1" applyNumberFormat="1" applyFont="1" applyFill="1" applyBorder="1" applyProtection="1"/>
    <xf numFmtId="172" fontId="16" fillId="0" borderId="42" xfId="1" applyNumberFormat="1" applyFont="1" applyFill="1" applyBorder="1" applyProtection="1"/>
    <xf numFmtId="172" fontId="1" fillId="0" borderId="46" xfId="1" applyNumberFormat="1" applyFont="1" applyFill="1" applyBorder="1"/>
    <xf numFmtId="173" fontId="21" fillId="0" borderId="8" xfId="1" applyNumberFormat="1" applyFont="1" applyFill="1" applyBorder="1" applyAlignment="1" applyProtection="1">
      <alignment horizontal="right"/>
    </xf>
    <xf numFmtId="173" fontId="21" fillId="0" borderId="38" xfId="1" applyNumberFormat="1" applyFont="1" applyFill="1" applyBorder="1" applyAlignment="1" applyProtection="1">
      <alignment horizontal="right"/>
    </xf>
    <xf numFmtId="41" fontId="21" fillId="0" borderId="8" xfId="1" applyNumberFormat="1" applyFont="1" applyFill="1" applyBorder="1" applyAlignment="1" applyProtection="1">
      <alignment horizontal="right"/>
    </xf>
    <xf numFmtId="173" fontId="21" fillId="0" borderId="37" xfId="4" applyNumberFormat="1" applyFont="1" applyFill="1" applyBorder="1" applyAlignment="1">
      <alignment horizontal="right"/>
    </xf>
    <xf numFmtId="172" fontId="21" fillId="0" borderId="46" xfId="1" applyNumberFormat="1" applyFont="1" applyFill="1" applyBorder="1"/>
    <xf numFmtId="172" fontId="21" fillId="0" borderId="47" xfId="1" applyNumberFormat="1" applyFont="1" applyFill="1" applyBorder="1"/>
    <xf numFmtId="173" fontId="21" fillId="0" borderId="32" xfId="1" applyNumberFormat="1" applyFont="1" applyFill="1" applyBorder="1" applyAlignment="1" applyProtection="1">
      <alignment horizontal="right"/>
    </xf>
    <xf numFmtId="173" fontId="21" fillId="0" borderId="25" xfId="1" applyNumberFormat="1" applyFont="1" applyFill="1" applyBorder="1" applyAlignment="1" applyProtection="1">
      <alignment horizontal="right"/>
    </xf>
    <xf numFmtId="172" fontId="25" fillId="0" borderId="14" xfId="1" applyNumberFormat="1" applyFont="1" applyFill="1" applyBorder="1" applyProtection="1"/>
    <xf numFmtId="0" fontId="25" fillId="0" borderId="1" xfId="1" applyFont="1" applyFill="1" applyBorder="1"/>
    <xf numFmtId="171" fontId="30" fillId="0" borderId="4" xfId="1" applyNumberFormat="1" applyFont="1" applyFill="1" applyBorder="1" applyAlignment="1">
      <alignment horizontal="center" vertical="center"/>
    </xf>
    <xf numFmtId="0" fontId="1" fillId="0" borderId="31" xfId="1" applyFont="1" applyFill="1" applyBorder="1"/>
    <xf numFmtId="41" fontId="1" fillId="0" borderId="48" xfId="1" applyNumberFormat="1" applyFont="1" applyFill="1" applyBorder="1" applyAlignment="1" applyProtection="1">
      <alignment horizontal="right"/>
    </xf>
    <xf numFmtId="172" fontId="16" fillId="0" borderId="41" xfId="1" applyNumberFormat="1" applyFont="1" applyFill="1" applyBorder="1" applyProtection="1"/>
    <xf numFmtId="164" fontId="54" fillId="0" borderId="18" xfId="1" applyNumberFormat="1" applyFont="1" applyFill="1" applyBorder="1" applyAlignment="1" applyProtection="1">
      <alignment horizontal="center" vertical="center"/>
    </xf>
    <xf numFmtId="164" fontId="54" fillId="0" borderId="24" xfId="1" applyNumberFormat="1" applyFont="1" applyFill="1" applyBorder="1" applyAlignment="1" applyProtection="1">
      <alignment horizontal="center" vertical="top"/>
    </xf>
    <xf numFmtId="172" fontId="1" fillId="0" borderId="45" xfId="1" applyNumberFormat="1" applyFont="1" applyFill="1" applyBorder="1"/>
    <xf numFmtId="172" fontId="25" fillId="0" borderId="41" xfId="1" applyNumberFormat="1" applyFont="1" applyFill="1" applyBorder="1" applyProtection="1"/>
    <xf numFmtId="173" fontId="1" fillId="4" borderId="2" xfId="1" applyNumberFormat="1" applyFont="1" applyFill="1" applyBorder="1" applyAlignment="1" applyProtection="1">
      <alignment horizontal="right"/>
    </xf>
    <xf numFmtId="173" fontId="21" fillId="4" borderId="2" xfId="1" applyNumberFormat="1" applyFont="1" applyFill="1" applyBorder="1" applyAlignment="1" applyProtection="1">
      <alignment horizontal="right"/>
    </xf>
    <xf numFmtId="173" fontId="21" fillId="4" borderId="7" xfId="1" applyNumberFormat="1" applyFont="1" applyFill="1" applyBorder="1" applyAlignment="1" applyProtection="1">
      <alignment horizontal="right"/>
    </xf>
    <xf numFmtId="173" fontId="1" fillId="4" borderId="66" xfId="1" applyNumberFormat="1" applyFont="1" applyFill="1" applyBorder="1" applyAlignment="1" applyProtection="1">
      <alignment horizontal="right"/>
    </xf>
    <xf numFmtId="173" fontId="1" fillId="4" borderId="10" xfId="1" applyNumberFormat="1" applyFont="1" applyFill="1" applyBorder="1" applyAlignment="1" applyProtection="1">
      <alignment horizontal="right"/>
    </xf>
    <xf numFmtId="41" fontId="1" fillId="4" borderId="10" xfId="1" applyNumberFormat="1" applyFont="1" applyFill="1" applyBorder="1" applyAlignment="1" applyProtection="1">
      <alignment horizontal="right"/>
    </xf>
    <xf numFmtId="173" fontId="12" fillId="4" borderId="36" xfId="1" applyNumberFormat="1" applyFont="1" applyFill="1" applyBorder="1" applyAlignment="1" applyProtection="1">
      <alignment horizontal="right"/>
    </xf>
    <xf numFmtId="173" fontId="53" fillId="4" borderId="34" xfId="1" applyNumberFormat="1" applyFont="1" applyFill="1" applyBorder="1" applyAlignment="1" applyProtection="1">
      <alignment horizontal="right"/>
    </xf>
    <xf numFmtId="173" fontId="1" fillId="4" borderId="43" xfId="4" applyNumberFormat="1" applyFont="1" applyFill="1" applyBorder="1" applyAlignment="1">
      <alignment horizontal="right"/>
    </xf>
    <xf numFmtId="173" fontId="1" fillId="4" borderId="2" xfId="4" applyNumberFormat="1" applyFont="1" applyFill="1" applyBorder="1" applyAlignment="1">
      <alignment horizontal="right"/>
    </xf>
    <xf numFmtId="173" fontId="21" fillId="4" borderId="7" xfId="4" applyNumberFormat="1" applyFont="1" applyFill="1" applyBorder="1" applyAlignment="1">
      <alignment horizontal="right"/>
    </xf>
    <xf numFmtId="173" fontId="21" fillId="4" borderId="36" xfId="1" applyNumberFormat="1" applyFont="1" applyFill="1" applyBorder="1" applyAlignment="1" applyProtection="1">
      <alignment horizontal="right"/>
    </xf>
    <xf numFmtId="173" fontId="12" fillId="4" borderId="34" xfId="1" applyNumberFormat="1" applyFont="1" applyFill="1" applyBorder="1" applyAlignment="1" applyProtection="1">
      <alignment horizontal="right"/>
    </xf>
    <xf numFmtId="173" fontId="12" fillId="4" borderId="24" xfId="1" applyNumberFormat="1" applyFont="1" applyFill="1" applyBorder="1" applyAlignment="1" applyProtection="1">
      <alignment horizontal="right"/>
    </xf>
    <xf numFmtId="182" fontId="21" fillId="0" borderId="0" xfId="1" applyNumberFormat="1" applyFont="1" applyFill="1" applyBorder="1" applyAlignment="1" applyProtection="1">
      <alignment horizontal="right"/>
    </xf>
    <xf numFmtId="182" fontId="21" fillId="0" borderId="61" xfId="1" applyNumberFormat="1" applyFont="1" applyFill="1" applyBorder="1" applyAlignment="1" applyProtection="1">
      <alignment horizontal="right"/>
    </xf>
    <xf numFmtId="169" fontId="1" fillId="4" borderId="18" xfId="1" applyNumberFormat="1" applyFont="1" applyFill="1" applyBorder="1" applyAlignment="1" applyProtection="1">
      <alignment horizontal="right"/>
    </xf>
    <xf numFmtId="173" fontId="1" fillId="4" borderId="67" xfId="1" applyNumberFormat="1" applyFont="1" applyFill="1" applyBorder="1" applyAlignment="1" applyProtection="1">
      <alignment horizontal="right"/>
    </xf>
    <xf numFmtId="41" fontId="21" fillId="4" borderId="7" xfId="1" applyNumberFormat="1" applyFont="1" applyFill="1" applyBorder="1" applyAlignment="1" applyProtection="1">
      <alignment horizontal="right"/>
    </xf>
    <xf numFmtId="173" fontId="1" fillId="4" borderId="43" xfId="1" applyNumberFormat="1" applyFont="1" applyFill="1" applyBorder="1" applyAlignment="1" applyProtection="1">
      <alignment horizontal="right"/>
    </xf>
    <xf numFmtId="173" fontId="1" fillId="4" borderId="36" xfId="1" applyNumberFormat="1" applyFont="1" applyFill="1" applyBorder="1" applyAlignment="1" applyProtection="1">
      <alignment horizontal="right"/>
    </xf>
    <xf numFmtId="173" fontId="21" fillId="4" borderId="3" xfId="1" applyNumberFormat="1" applyFont="1" applyFill="1" applyBorder="1" applyAlignment="1" applyProtection="1">
      <alignment horizontal="right"/>
    </xf>
    <xf numFmtId="10" fontId="13" fillId="0" borderId="0" xfId="12" applyNumberFormat="1" applyFont="1" applyFill="1" applyBorder="1" applyAlignment="1" applyProtection="1">
      <alignment horizontal="right"/>
    </xf>
    <xf numFmtId="185" fontId="21" fillId="0" borderId="8" xfId="1" applyNumberFormat="1" applyFont="1" applyFill="1" applyBorder="1" applyAlignment="1">
      <alignment horizontal="right"/>
    </xf>
    <xf numFmtId="182" fontId="21" fillId="0" borderId="29" xfId="1" applyNumberFormat="1" applyFont="1" applyFill="1" applyBorder="1" applyAlignment="1" applyProtection="1">
      <alignment horizontal="right"/>
    </xf>
    <xf numFmtId="182" fontId="21" fillId="0" borderId="28" xfId="1" applyNumberFormat="1" applyFont="1" applyFill="1" applyBorder="1" applyAlignment="1" applyProtection="1">
      <alignment horizontal="right"/>
    </xf>
    <xf numFmtId="182" fontId="21" fillId="0" borderId="68" xfId="1" applyNumberFormat="1" applyFont="1" applyFill="1" applyBorder="1" applyAlignment="1" applyProtection="1">
      <alignment horizontal="right"/>
    </xf>
    <xf numFmtId="182" fontId="21" fillId="0" borderId="27" xfId="1" applyNumberFormat="1" applyFont="1" applyFill="1" applyBorder="1" applyAlignment="1" applyProtection="1">
      <alignment horizontal="right"/>
    </xf>
    <xf numFmtId="186" fontId="21" fillId="0" borderId="29" xfId="1" applyNumberFormat="1" applyFont="1" applyFill="1" applyBorder="1" applyAlignment="1" applyProtection="1">
      <alignment horizontal="right"/>
    </xf>
    <xf numFmtId="186" fontId="21" fillId="0" borderId="27" xfId="1" applyNumberFormat="1" applyFont="1" applyFill="1" applyBorder="1" applyAlignment="1" applyProtection="1">
      <alignment horizontal="right"/>
    </xf>
    <xf numFmtId="186" fontId="21" fillId="0" borderId="48" xfId="1" applyNumberFormat="1" applyFont="1" applyFill="1" applyBorder="1" applyAlignment="1" applyProtection="1">
      <alignment horizontal="right"/>
    </xf>
    <xf numFmtId="186" fontId="21" fillId="0" borderId="33" xfId="1" applyNumberFormat="1" applyFont="1" applyFill="1" applyBorder="1" applyAlignment="1" applyProtection="1">
      <alignment horizontal="right"/>
    </xf>
    <xf numFmtId="182" fontId="21" fillId="0" borderId="44" xfId="4" applyNumberFormat="1" applyFont="1" applyFill="1" applyBorder="1" applyAlignment="1">
      <alignment horizontal="right"/>
    </xf>
    <xf numFmtId="182" fontId="21" fillId="0" borderId="27" xfId="4" applyNumberFormat="1" applyFont="1" applyFill="1" applyBorder="1" applyAlignment="1">
      <alignment horizontal="right"/>
    </xf>
    <xf numFmtId="182" fontId="21" fillId="0" borderId="40" xfId="1" applyNumberFormat="1" applyFont="1" applyFill="1" applyBorder="1" applyAlignment="1" applyProtection="1">
      <alignment horizontal="right"/>
    </xf>
    <xf numFmtId="182" fontId="21" fillId="0" borderId="39" xfId="1" applyNumberFormat="1" applyFont="1" applyFill="1" applyBorder="1" applyAlignment="1" applyProtection="1">
      <alignment horizontal="right"/>
    </xf>
    <xf numFmtId="186" fontId="21" fillId="0" borderId="28" xfId="1" applyNumberFormat="1" applyFont="1" applyFill="1" applyBorder="1" applyAlignment="1" applyProtection="1">
      <alignment horizontal="right"/>
    </xf>
    <xf numFmtId="186" fontId="21" fillId="0" borderId="44" xfId="4" applyNumberFormat="1" applyFont="1" applyFill="1" applyBorder="1" applyAlignment="1">
      <alignment horizontal="right"/>
    </xf>
    <xf numFmtId="186" fontId="21" fillId="0" borderId="29" xfId="4" applyNumberFormat="1" applyFont="1" applyFill="1" applyBorder="1" applyAlignment="1">
      <alignment horizontal="right"/>
    </xf>
    <xf numFmtId="186" fontId="21" fillId="0" borderId="22" xfId="1" applyNumberFormat="1" applyFont="1" applyFill="1" applyBorder="1" applyAlignment="1" applyProtection="1">
      <alignment horizontal="right"/>
    </xf>
    <xf numFmtId="182" fontId="21" fillId="0" borderId="38" xfId="1" applyNumberFormat="1" applyFont="1" applyFill="1" applyBorder="1" applyAlignment="1" applyProtection="1">
      <alignment horizontal="right"/>
    </xf>
    <xf numFmtId="182" fontId="21" fillId="0" borderId="37" xfId="1" applyNumberFormat="1" applyFont="1" applyFill="1" applyBorder="1" applyAlignment="1" applyProtection="1">
      <alignment horizontal="right"/>
    </xf>
    <xf numFmtId="1" fontId="48" fillId="0" borderId="19" xfId="1" applyNumberFormat="1" applyFont="1" applyFill="1" applyBorder="1" applyAlignment="1">
      <alignment vertical="center"/>
    </xf>
    <xf numFmtId="169" fontId="1" fillId="0" borderId="6" xfId="1" applyNumberFormat="1" applyFont="1" applyFill="1" applyBorder="1" applyAlignment="1">
      <alignment horizontal="right"/>
    </xf>
    <xf numFmtId="169" fontId="1" fillId="0" borderId="9" xfId="1" applyNumberFormat="1" applyFont="1" applyFill="1" applyBorder="1" applyAlignment="1">
      <alignment horizontal="right"/>
    </xf>
    <xf numFmtId="41" fontId="1" fillId="0" borderId="9" xfId="1" applyNumberFormat="1" applyFont="1" applyFill="1" applyBorder="1" applyAlignment="1">
      <alignment horizontal="right"/>
    </xf>
    <xf numFmtId="169" fontId="21" fillId="0" borderId="9" xfId="1" applyNumberFormat="1" applyFont="1" applyFill="1" applyBorder="1" applyAlignment="1">
      <alignment horizontal="right"/>
    </xf>
    <xf numFmtId="169" fontId="1" fillId="0" borderId="4" xfId="1" applyNumberFormat="1" applyFont="1" applyFill="1" applyBorder="1" applyAlignment="1">
      <alignment horizontal="right"/>
    </xf>
    <xf numFmtId="169" fontId="12" fillId="0" borderId="12" xfId="1" applyNumberFormat="1" applyFont="1" applyFill="1" applyBorder="1" applyAlignment="1">
      <alignment horizontal="right"/>
    </xf>
    <xf numFmtId="0" fontId="13" fillId="0" borderId="4" xfId="1" applyFont="1" applyFill="1" applyBorder="1"/>
    <xf numFmtId="0" fontId="20" fillId="0" borderId="0" xfId="1" applyFont="1" applyFill="1" applyBorder="1"/>
    <xf numFmtId="41" fontId="16" fillId="0" borderId="4" xfId="13" applyFont="1" applyFill="1" applyBorder="1" applyAlignment="1">
      <alignment horizontal="center" vertical="center"/>
    </xf>
    <xf numFmtId="41" fontId="39" fillId="0" borderId="0" xfId="13" applyFont="1" applyFill="1" applyBorder="1" applyAlignment="1">
      <alignment horizontal="center" vertical="center"/>
    </xf>
    <xf numFmtId="186" fontId="21" fillId="0" borderId="8" xfId="1" applyNumberFormat="1" applyFont="1" applyFill="1" applyBorder="1" applyAlignment="1" applyProtection="1">
      <alignment horizontal="right"/>
    </xf>
    <xf numFmtId="186" fontId="21" fillId="0" borderId="0" xfId="1" applyNumberFormat="1" applyFont="1" applyFill="1" applyBorder="1" applyAlignment="1" applyProtection="1">
      <alignment horizontal="right"/>
    </xf>
    <xf numFmtId="186" fontId="21" fillId="0" borderId="35" xfId="1" applyNumberFormat="1" applyFont="1" applyFill="1" applyBorder="1" applyAlignment="1" applyProtection="1">
      <alignment horizontal="right"/>
    </xf>
    <xf numFmtId="186" fontId="21" fillId="0" borderId="32" xfId="1" applyNumberFormat="1" applyFont="1" applyFill="1" applyBorder="1" applyAlignment="1" applyProtection="1">
      <alignment horizontal="right"/>
    </xf>
    <xf numFmtId="186" fontId="21" fillId="0" borderId="37" xfId="4" applyNumberFormat="1" applyFont="1" applyFill="1" applyBorder="1" applyAlignment="1">
      <alignment horizontal="right"/>
    </xf>
    <xf numFmtId="186" fontId="21" fillId="0" borderId="5" xfId="1" applyNumberFormat="1" applyFont="1" applyFill="1" applyBorder="1" applyAlignment="1" applyProtection="1">
      <alignment horizontal="right"/>
    </xf>
    <xf numFmtId="186" fontId="21" fillId="0" borderId="38" xfId="1" applyNumberFormat="1" applyFont="1" applyFill="1" applyBorder="1" applyAlignment="1" applyProtection="1">
      <alignment horizontal="right"/>
    </xf>
    <xf numFmtId="186" fontId="21" fillId="0" borderId="0" xfId="4" applyNumberFormat="1" applyFont="1" applyFill="1" applyBorder="1" applyAlignment="1">
      <alignment horizontal="right"/>
    </xf>
    <xf numFmtId="186" fontId="21" fillId="0" borderId="25" xfId="1" applyNumberFormat="1" applyFont="1" applyFill="1" applyBorder="1" applyAlignment="1" applyProtection="1">
      <alignment horizontal="right"/>
    </xf>
    <xf numFmtId="182" fontId="21" fillId="0" borderId="5" xfId="1" applyNumberFormat="1" applyFont="1" applyFill="1" applyBorder="1" applyAlignment="1" applyProtection="1">
      <alignment horizontal="right"/>
    </xf>
    <xf numFmtId="164" fontId="54" fillId="0" borderId="19" xfId="1" applyNumberFormat="1" applyFont="1" applyFill="1" applyBorder="1" applyAlignment="1" applyProtection="1">
      <alignment horizontal="center" vertical="center" wrapText="1"/>
    </xf>
    <xf numFmtId="0" fontId="25" fillId="0" borderId="2" xfId="1" applyFont="1" applyFill="1" applyBorder="1"/>
    <xf numFmtId="171" fontId="30" fillId="0" borderId="2" xfId="1" applyNumberFormat="1" applyFont="1" applyFill="1" applyBorder="1" applyAlignment="1">
      <alignment horizontal="center" vertical="center"/>
    </xf>
    <xf numFmtId="169" fontId="1" fillId="0" borderId="7" xfId="1" applyNumberFormat="1" applyFont="1" applyFill="1" applyBorder="1" applyAlignment="1">
      <alignment horizontal="right"/>
    </xf>
    <xf numFmtId="169" fontId="1" fillId="0" borderId="10" xfId="1" applyNumberFormat="1" applyFont="1" applyFill="1" applyBorder="1" applyAlignment="1">
      <alignment horizontal="right"/>
    </xf>
    <xf numFmtId="41" fontId="1" fillId="0" borderId="10" xfId="1" applyNumberFormat="1" applyFont="1" applyFill="1" applyBorder="1" applyAlignment="1">
      <alignment horizontal="right"/>
    </xf>
    <xf numFmtId="169" fontId="21" fillId="0" borderId="10" xfId="1" applyNumberFormat="1" applyFont="1" applyFill="1" applyBorder="1" applyAlignment="1">
      <alignment horizontal="right"/>
    </xf>
    <xf numFmtId="41" fontId="16" fillId="0" borderId="2" xfId="13" applyFont="1" applyFill="1" applyBorder="1" applyAlignment="1">
      <alignment horizontal="center" vertical="center"/>
    </xf>
    <xf numFmtId="167" fontId="1" fillId="0" borderId="5" xfId="12" applyNumberFormat="1" applyFont="1" applyFill="1" applyBorder="1" applyAlignment="1">
      <alignment horizontal="right"/>
    </xf>
    <xf numFmtId="167" fontId="12" fillId="0" borderId="11" xfId="12" applyNumberFormat="1" applyFont="1" applyFill="1" applyBorder="1" applyAlignment="1">
      <alignment horizontal="right"/>
    </xf>
    <xf numFmtId="49" fontId="54" fillId="0" borderId="19" xfId="4" applyNumberFormat="1" applyFont="1" applyFill="1" applyBorder="1" applyAlignment="1">
      <alignment horizontal="center"/>
    </xf>
    <xf numFmtId="0" fontId="54" fillId="0" borderId="25" xfId="1" applyFont="1" applyBorder="1" applyAlignment="1">
      <alignment horizontal="center" vertical="center"/>
    </xf>
    <xf numFmtId="49" fontId="54" fillId="0" borderId="20" xfId="4" applyNumberFormat="1" applyFont="1" applyFill="1" applyBorder="1" applyAlignment="1">
      <alignment horizontal="center"/>
    </xf>
    <xf numFmtId="0" fontId="32" fillId="0" borderId="25" xfId="1" applyFont="1" applyBorder="1" applyAlignment="1">
      <alignment horizontal="center" vertical="center"/>
    </xf>
    <xf numFmtId="0" fontId="32" fillId="0" borderId="26" xfId="1" applyFont="1" applyBorder="1" applyAlignment="1">
      <alignment horizontal="center" vertical="center"/>
    </xf>
    <xf numFmtId="0" fontId="54" fillId="0" borderId="23" xfId="1" applyFont="1" applyBorder="1" applyAlignment="1">
      <alignment horizontal="center" vertical="center"/>
    </xf>
    <xf numFmtId="0" fontId="54" fillId="0" borderId="24" xfId="1" applyFont="1" applyBorder="1" applyAlignment="1">
      <alignment horizontal="center" vertical="center"/>
    </xf>
    <xf numFmtId="164" fontId="54" fillId="0" borderId="17" xfId="1" applyNumberFormat="1" applyFont="1" applyFill="1" applyBorder="1" applyAlignment="1" applyProtection="1">
      <alignment horizontal="center"/>
    </xf>
    <xf numFmtId="164" fontId="54" fillId="0" borderId="18" xfId="1" applyNumberFormat="1" applyFont="1" applyFill="1" applyBorder="1" applyAlignment="1" applyProtection="1">
      <alignment horizontal="center"/>
    </xf>
    <xf numFmtId="164" fontId="54" fillId="0" borderId="4" xfId="1" applyNumberFormat="1" applyFont="1" applyFill="1" applyBorder="1" applyAlignment="1" applyProtection="1">
      <alignment horizontal="center"/>
    </xf>
    <xf numFmtId="164" fontId="54" fillId="0" borderId="2" xfId="1" applyNumberFormat="1" applyFont="1" applyFill="1" applyBorder="1" applyAlignment="1" applyProtection="1">
      <alignment horizontal="center"/>
    </xf>
    <xf numFmtId="49" fontId="54" fillId="0" borderId="0" xfId="4" applyNumberFormat="1" applyFont="1" applyFill="1" applyBorder="1" applyAlignment="1">
      <alignment horizontal="center"/>
    </xf>
    <xf numFmtId="49" fontId="54" fillId="0" borderId="79" xfId="4" applyNumberFormat="1" applyFont="1" applyFill="1" applyBorder="1" applyAlignment="1">
      <alignment horizontal="center"/>
    </xf>
    <xf numFmtId="164" fontId="54" fillId="0" borderId="19" xfId="1" applyNumberFormat="1" applyFont="1" applyFill="1" applyBorder="1" applyAlignment="1" applyProtection="1">
      <alignment horizontal="center"/>
    </xf>
    <xf numFmtId="164" fontId="56" fillId="0" borderId="0" xfId="1" applyNumberFormat="1" applyFont="1" applyFill="1" applyBorder="1" applyAlignment="1" applyProtection="1">
      <alignment horizontal="center" wrapText="1"/>
    </xf>
    <xf numFmtId="0" fontId="25" fillId="0" borderId="58" xfId="1" applyFont="1" applyFill="1" applyBorder="1"/>
    <xf numFmtId="0" fontId="1" fillId="0" borderId="18" xfId="1" applyFont="1" applyFill="1" applyBorder="1"/>
    <xf numFmtId="169" fontId="1" fillId="3" borderId="19" xfId="1" applyNumberFormat="1" applyFont="1" applyFill="1" applyBorder="1" applyAlignment="1" applyProtection="1">
      <alignment horizontal="right"/>
    </xf>
    <xf numFmtId="173" fontId="21" fillId="3" borderId="0" xfId="1" applyNumberFormat="1" applyFont="1" applyFill="1" applyBorder="1" applyAlignment="1" applyProtection="1">
      <alignment horizontal="right"/>
    </xf>
    <xf numFmtId="173" fontId="21" fillId="3" borderId="5" xfId="1" applyNumberFormat="1" applyFont="1" applyFill="1" applyBorder="1" applyAlignment="1" applyProtection="1">
      <alignment horizontal="right"/>
    </xf>
    <xf numFmtId="173" fontId="1" fillId="3" borderId="8" xfId="1" applyNumberFormat="1" applyFont="1" applyFill="1" applyBorder="1" applyAlignment="1" applyProtection="1">
      <alignment horizontal="right"/>
    </xf>
    <xf numFmtId="173" fontId="1" fillId="3" borderId="38" xfId="1" applyNumberFormat="1" applyFont="1" applyFill="1" applyBorder="1" applyAlignment="1" applyProtection="1">
      <alignment horizontal="right"/>
    </xf>
    <xf numFmtId="41" fontId="21" fillId="3" borderId="5" xfId="1" applyNumberFormat="1" applyFont="1" applyFill="1" applyBorder="1" applyAlignment="1" applyProtection="1">
      <alignment horizontal="right"/>
    </xf>
    <xf numFmtId="41" fontId="1" fillId="3" borderId="8" xfId="1" applyNumberFormat="1" applyFont="1" applyFill="1" applyBorder="1" applyAlignment="1" applyProtection="1">
      <alignment horizontal="right"/>
    </xf>
    <xf numFmtId="173" fontId="1" fillId="3" borderId="0" xfId="1" applyNumberFormat="1" applyFont="1" applyFill="1" applyBorder="1" applyAlignment="1" applyProtection="1">
      <alignment horizontal="right"/>
    </xf>
    <xf numFmtId="173" fontId="12" fillId="3" borderId="35" xfId="1" applyNumberFormat="1" applyFont="1" applyFill="1" applyBorder="1" applyAlignment="1" applyProtection="1">
      <alignment horizontal="right"/>
    </xf>
    <xf numFmtId="173" fontId="53" fillId="3" borderId="32" xfId="1" applyNumberFormat="1" applyFont="1" applyFill="1" applyBorder="1" applyAlignment="1" applyProtection="1">
      <alignment horizontal="right"/>
    </xf>
    <xf numFmtId="173" fontId="1" fillId="3" borderId="37" xfId="1" applyNumberFormat="1" applyFont="1" applyFill="1" applyBorder="1" applyAlignment="1" applyProtection="1">
      <alignment horizontal="right"/>
    </xf>
    <xf numFmtId="173" fontId="1" fillId="3" borderId="35" xfId="1" applyNumberFormat="1" applyFont="1" applyFill="1" applyBorder="1" applyAlignment="1" applyProtection="1">
      <alignment horizontal="right"/>
    </xf>
    <xf numFmtId="173" fontId="21" fillId="3" borderId="35" xfId="1" applyNumberFormat="1" applyFont="1" applyFill="1" applyBorder="1" applyAlignment="1" applyProtection="1">
      <alignment horizontal="right"/>
    </xf>
    <xf numFmtId="173" fontId="12" fillId="3" borderId="32" xfId="1" applyNumberFormat="1" applyFont="1" applyFill="1" applyBorder="1" applyAlignment="1" applyProtection="1">
      <alignment horizontal="right"/>
    </xf>
    <xf numFmtId="173" fontId="12" fillId="3" borderId="25" xfId="1" applyNumberFormat="1" applyFont="1" applyFill="1" applyBorder="1" applyAlignment="1" applyProtection="1">
      <alignment horizontal="right"/>
    </xf>
    <xf numFmtId="3" fontId="1" fillId="3" borderId="46" xfId="1" applyNumberFormat="1" applyFont="1" applyFill="1" applyBorder="1"/>
    <xf numFmtId="3" fontId="1" fillId="3" borderId="0" xfId="1" applyNumberFormat="1" applyFont="1" applyFill="1" applyBorder="1" applyAlignment="1">
      <alignment horizontal="justify"/>
    </xf>
    <xf numFmtId="3" fontId="25" fillId="3" borderId="14" xfId="1" applyNumberFormat="1" applyFont="1" applyFill="1" applyBorder="1" applyProtection="1"/>
    <xf numFmtId="173" fontId="21" fillId="3" borderId="39" xfId="1" applyNumberFormat="1" applyFont="1" applyFill="1" applyBorder="1" applyAlignment="1" applyProtection="1">
      <alignment horizontal="right"/>
    </xf>
    <xf numFmtId="187" fontId="21" fillId="0" borderId="28" xfId="1" applyNumberFormat="1" applyFont="1" applyFill="1" applyBorder="1" applyAlignment="1" applyProtection="1">
      <alignment horizontal="right"/>
    </xf>
    <xf numFmtId="173" fontId="1" fillId="3" borderId="5" xfId="6" applyNumberFormat="1" applyFont="1" applyFill="1" applyBorder="1"/>
    <xf numFmtId="173" fontId="1" fillId="3" borderId="0" xfId="6" applyNumberFormat="1" applyFont="1" applyFill="1" applyBorder="1"/>
    <xf numFmtId="173" fontId="1" fillId="3" borderId="8" xfId="6" applyNumberFormat="1" applyFont="1" applyFill="1" applyBorder="1"/>
    <xf numFmtId="173" fontId="21" fillId="3" borderId="8" xfId="6" applyNumberFormat="1" applyFont="1" applyFill="1" applyBorder="1"/>
    <xf numFmtId="173" fontId="21" fillId="3" borderId="0" xfId="6" applyNumberFormat="1" applyFont="1" applyFill="1" applyBorder="1"/>
    <xf numFmtId="41" fontId="1" fillId="3" borderId="8" xfId="6" applyNumberFormat="1" applyFont="1" applyFill="1" applyBorder="1"/>
    <xf numFmtId="173" fontId="12" fillId="3" borderId="51" xfId="6" applyNumberFormat="1" applyFont="1" applyFill="1" applyBorder="1"/>
    <xf numFmtId="41" fontId="12" fillId="3" borderId="0" xfId="6" applyNumberFormat="1" applyFont="1" applyFill="1" applyBorder="1"/>
    <xf numFmtId="41" fontId="12" fillId="3" borderId="51" xfId="6" applyNumberFormat="1" applyFont="1" applyFill="1" applyBorder="1"/>
    <xf numFmtId="173" fontId="12" fillId="3" borderId="39" xfId="6" applyNumberFormat="1" applyFont="1" applyFill="1" applyBorder="1"/>
    <xf numFmtId="41" fontId="12" fillId="3" borderId="39" xfId="6" applyNumberFormat="1" applyFont="1" applyFill="1" applyBorder="1"/>
    <xf numFmtId="41" fontId="1" fillId="3" borderId="5" xfId="6" applyNumberFormat="1" applyFont="1" applyFill="1" applyBorder="1"/>
    <xf numFmtId="173" fontId="1" fillId="3" borderId="38" xfId="6" applyNumberFormat="1" applyFont="1" applyFill="1" applyBorder="1"/>
    <xf numFmtId="173" fontId="12" fillId="3" borderId="11" xfId="7" applyNumberFormat="1" applyFont="1" applyFill="1" applyBorder="1"/>
    <xf numFmtId="173" fontId="12" fillId="3" borderId="0" xfId="7" applyNumberFormat="1" applyFont="1" applyFill="1" applyBorder="1"/>
    <xf numFmtId="176" fontId="12" fillId="3" borderId="0" xfId="7" applyNumberFormat="1" applyFont="1" applyFill="1" applyBorder="1"/>
    <xf numFmtId="176" fontId="21" fillId="3" borderId="0" xfId="7" applyNumberFormat="1" applyFont="1" applyFill="1" applyBorder="1"/>
    <xf numFmtId="0" fontId="1" fillId="3" borderId="0" xfId="1" applyFont="1" applyFill="1"/>
    <xf numFmtId="41" fontId="21" fillId="0" borderId="5" xfId="1" applyNumberFormat="1" applyFont="1" applyFill="1" applyBorder="1" applyAlignment="1">
      <alignment horizontal="right"/>
    </xf>
    <xf numFmtId="4" fontId="26" fillId="0" borderId="0" xfId="2" applyNumberFormat="1" applyFont="1" applyFill="1" applyBorder="1" applyAlignment="1">
      <alignment horizontal="center" vertical="center" wrapText="1"/>
    </xf>
    <xf numFmtId="3" fontId="4" fillId="0" borderId="21" xfId="1" applyNumberFormat="1" applyFont="1" applyFill="1" applyBorder="1" applyAlignment="1">
      <alignment horizontal="left" wrapText="1"/>
    </xf>
    <xf numFmtId="49" fontId="12" fillId="0" borderId="25" xfId="1" applyNumberFormat="1" applyFont="1" applyFill="1" applyBorder="1" applyAlignment="1" applyProtection="1">
      <alignment horizontal="left" wrapText="1" indent="1"/>
    </xf>
    <xf numFmtId="0" fontId="1" fillId="0" borderId="29" xfId="1" applyFont="1" applyFill="1" applyBorder="1" applyAlignment="1" applyProtection="1">
      <alignment horizontal="left" wrapText="1"/>
    </xf>
    <xf numFmtId="0" fontId="25" fillId="0" borderId="74" xfId="1" applyFont="1" applyFill="1" applyBorder="1"/>
    <xf numFmtId="3" fontId="17" fillId="0" borderId="88" xfId="1" applyNumberFormat="1" applyFont="1" applyFill="1" applyBorder="1" applyAlignment="1" applyProtection="1"/>
    <xf numFmtId="0" fontId="4" fillId="0" borderId="89" xfId="1" applyFont="1" applyFill="1" applyBorder="1" applyAlignment="1">
      <alignment vertical="center"/>
    </xf>
    <xf numFmtId="0" fontId="28" fillId="0" borderId="57" xfId="1" applyFont="1" applyFill="1" applyBorder="1" applyAlignment="1">
      <alignment vertical="center"/>
    </xf>
    <xf numFmtId="3" fontId="4" fillId="0" borderId="21" xfId="1" applyNumberFormat="1" applyFont="1" applyFill="1" applyBorder="1" applyAlignment="1"/>
    <xf numFmtId="3" fontId="1" fillId="0" borderId="5" xfId="1" applyNumberFormat="1" applyFont="1" applyFill="1" applyBorder="1" applyAlignment="1" applyProtection="1">
      <alignment horizontal="left" wrapText="1" indent="1"/>
    </xf>
    <xf numFmtId="173" fontId="1" fillId="4" borderId="7" xfId="1" applyNumberFormat="1" applyFont="1" applyFill="1" applyBorder="1" applyAlignment="1" applyProtection="1">
      <alignment horizontal="right"/>
    </xf>
    <xf numFmtId="41" fontId="1" fillId="0" borderId="61" xfId="1" applyNumberFormat="1" applyFont="1" applyFill="1" applyBorder="1" applyAlignment="1" applyProtection="1">
      <alignment horizontal="right"/>
    </xf>
    <xf numFmtId="41" fontId="1" fillId="0" borderId="5" xfId="1" applyNumberFormat="1" applyFont="1" applyFill="1" applyBorder="1" applyAlignment="1" applyProtection="1">
      <alignment horizontal="right"/>
    </xf>
    <xf numFmtId="3" fontId="12" fillId="0" borderId="51" xfId="1" applyNumberFormat="1" applyFont="1" applyFill="1" applyBorder="1" applyAlignment="1" applyProtection="1">
      <alignment horizontal="left" wrapText="1" indent="1"/>
    </xf>
    <xf numFmtId="173" fontId="21" fillId="0" borderId="51" xfId="1" applyNumberFormat="1" applyFont="1" applyFill="1" applyBorder="1" applyAlignment="1" applyProtection="1">
      <alignment horizontal="right"/>
    </xf>
    <xf numFmtId="182" fontId="21" fillId="0" borderId="51" xfId="1" applyNumberFormat="1" applyFont="1" applyFill="1" applyBorder="1" applyAlignment="1" applyProtection="1">
      <alignment horizontal="right"/>
    </xf>
    <xf numFmtId="173" fontId="12" fillId="4" borderId="50" xfId="1" applyNumberFormat="1" applyFont="1" applyFill="1" applyBorder="1" applyAlignment="1" applyProtection="1">
      <alignment horizontal="right"/>
    </xf>
    <xf numFmtId="3" fontId="4" fillId="0" borderId="21" xfId="1" applyNumberFormat="1" applyFont="1" applyFill="1" applyBorder="1" applyAlignment="1">
      <alignment wrapText="1"/>
    </xf>
    <xf numFmtId="49" fontId="52" fillId="0" borderId="55" xfId="1" applyNumberFormat="1" applyFont="1" applyFill="1" applyBorder="1" applyAlignment="1">
      <alignment horizontal="center" vertical="center" wrapText="1"/>
    </xf>
    <xf numFmtId="49" fontId="52" fillId="0" borderId="59" xfId="1" quotePrefix="1" applyNumberFormat="1" applyFont="1" applyFill="1" applyBorder="1" applyAlignment="1">
      <alignment horizontal="center" vertical="center"/>
    </xf>
    <xf numFmtId="49" fontId="52" fillId="0" borderId="56" xfId="1" applyNumberFormat="1" applyFont="1" applyFill="1" applyBorder="1" applyAlignment="1">
      <alignment horizontal="center" vertical="center" wrapText="1"/>
    </xf>
    <xf numFmtId="49" fontId="52" fillId="0" borderId="60" xfId="1" quotePrefix="1" applyNumberFormat="1" applyFont="1" applyFill="1" applyBorder="1" applyAlignment="1">
      <alignment horizontal="center" vertical="center"/>
    </xf>
    <xf numFmtId="49" fontId="23" fillId="0" borderId="0" xfId="4" quotePrefix="1" applyNumberFormat="1" applyFont="1" applyFill="1" applyBorder="1" applyAlignment="1">
      <alignment horizontal="center" vertical="center" wrapText="1"/>
    </xf>
    <xf numFmtId="49" fontId="23" fillId="0" borderId="0" xfId="4" applyNumberFormat="1" applyFont="1" applyFill="1" applyBorder="1" applyAlignment="1">
      <alignment horizontal="center" vertical="center" wrapText="1"/>
    </xf>
    <xf numFmtId="49" fontId="52" fillId="0" borderId="54" xfId="1" quotePrefix="1" applyNumberFormat="1" applyFont="1" applyFill="1" applyBorder="1" applyAlignment="1">
      <alignment horizontal="center" vertical="center"/>
    </xf>
    <xf numFmtId="49" fontId="52" fillId="0" borderId="58" xfId="1" quotePrefix="1" applyNumberFormat="1" applyFont="1" applyFill="1" applyBorder="1" applyAlignment="1">
      <alignment horizontal="center" vertical="center"/>
    </xf>
    <xf numFmtId="164" fontId="56" fillId="0" borderId="19" xfId="1" applyNumberFormat="1" applyFont="1" applyFill="1" applyBorder="1" applyAlignment="1" applyProtection="1">
      <alignment horizontal="center" vertical="center" wrapText="1"/>
    </xf>
    <xf numFmtId="164" fontId="56" fillId="0" borderId="25" xfId="1" applyNumberFormat="1" applyFont="1" applyFill="1" applyBorder="1" applyAlignment="1" applyProtection="1">
      <alignment horizontal="center" vertical="center" wrapText="1"/>
    </xf>
    <xf numFmtId="164" fontId="56" fillId="0" borderId="16" xfId="1" applyNumberFormat="1" applyFont="1" applyFill="1" applyBorder="1" applyAlignment="1" applyProtection="1">
      <alignment horizontal="center" vertical="center" wrapText="1"/>
    </xf>
    <xf numFmtId="164" fontId="56" fillId="0" borderId="22" xfId="1" applyNumberFormat="1" applyFont="1" applyFill="1" applyBorder="1" applyAlignment="1" applyProtection="1">
      <alignment horizontal="center" vertical="center" wrapText="1"/>
    </xf>
    <xf numFmtId="0" fontId="54" fillId="0" borderId="87" xfId="1" applyNumberFormat="1" applyFont="1" applyFill="1" applyBorder="1" applyAlignment="1" applyProtection="1">
      <alignment horizontal="center" vertical="center"/>
    </xf>
    <xf numFmtId="0" fontId="54" fillId="0" borderId="19" xfId="1" applyNumberFormat="1" applyFont="1" applyFill="1" applyBorder="1" applyAlignment="1" applyProtection="1">
      <alignment horizontal="center" vertical="center"/>
    </xf>
    <xf numFmtId="0" fontId="54" fillId="0" borderId="16" xfId="1" applyNumberFormat="1" applyFont="1" applyFill="1" applyBorder="1" applyAlignment="1" applyProtection="1">
      <alignment horizontal="center" vertical="center"/>
    </xf>
    <xf numFmtId="0" fontId="54" fillId="0" borderId="18" xfId="1" applyNumberFormat="1" applyFont="1" applyFill="1" applyBorder="1" applyAlignment="1" applyProtection="1">
      <alignment horizontal="center" vertical="center"/>
    </xf>
    <xf numFmtId="0" fontId="54" fillId="0" borderId="20" xfId="1" applyNumberFormat="1" applyFont="1" applyFill="1" applyBorder="1" applyAlignment="1" applyProtection="1">
      <alignment horizontal="center" vertical="center"/>
    </xf>
    <xf numFmtId="1" fontId="48" fillId="0" borderId="19" xfId="1" applyNumberFormat="1" applyFont="1" applyFill="1" applyBorder="1" applyAlignment="1">
      <alignment horizontal="center" vertical="center" wrapText="1"/>
    </xf>
    <xf numFmtId="1" fontId="48" fillId="0" borderId="30" xfId="1" applyNumberFormat="1" applyFont="1" applyFill="1" applyBorder="1" applyAlignment="1">
      <alignment horizontal="center" vertical="center" wrapText="1"/>
    </xf>
    <xf numFmtId="1" fontId="45" fillId="0" borderId="19" xfId="0" applyNumberFormat="1" applyFont="1" applyFill="1" applyBorder="1" applyAlignment="1">
      <alignment horizontal="center" vertical="center" wrapText="1"/>
    </xf>
    <xf numFmtId="1" fontId="45" fillId="0" borderId="25" xfId="0" applyNumberFormat="1" applyFont="1" applyFill="1" applyBorder="1" applyAlignment="1">
      <alignment horizontal="center" vertical="center" wrapText="1"/>
    </xf>
    <xf numFmtId="1" fontId="45" fillId="0" borderId="0" xfId="1" applyNumberFormat="1" applyFont="1" applyFill="1" applyBorder="1" applyAlignment="1">
      <alignment horizontal="center" vertical="center" wrapText="1"/>
    </xf>
    <xf numFmtId="1" fontId="45" fillId="0" borderId="19" xfId="1" applyNumberFormat="1" applyFont="1" applyFill="1" applyBorder="1" applyAlignment="1">
      <alignment horizontal="center" vertical="center" wrapText="1"/>
    </xf>
    <xf numFmtId="1" fontId="45" fillId="0" borderId="25" xfId="1" applyNumberFormat="1" applyFont="1" applyFill="1" applyBorder="1" applyAlignment="1">
      <alignment horizontal="center" vertical="center" wrapText="1"/>
    </xf>
    <xf numFmtId="0" fontId="69" fillId="0" borderId="0" xfId="1" applyFont="1" applyFill="1" applyAlignment="1">
      <alignment horizontal="left" vertical="top" wrapText="1"/>
    </xf>
    <xf numFmtId="1" fontId="58" fillId="0" borderId="18" xfId="1" applyNumberFormat="1" applyFont="1" applyFill="1" applyBorder="1" applyAlignment="1">
      <alignment horizontal="center" vertical="center"/>
    </xf>
    <xf numFmtId="1" fontId="58" fillId="0" borderId="2" xfId="1" applyNumberFormat="1" applyFont="1" applyFill="1" applyBorder="1" applyAlignment="1">
      <alignment horizontal="center" vertical="center"/>
    </xf>
    <xf numFmtId="1" fontId="58" fillId="0" borderId="24" xfId="1" applyNumberFormat="1" applyFont="1" applyFill="1" applyBorder="1" applyAlignment="1">
      <alignment horizontal="center" vertical="center"/>
    </xf>
    <xf numFmtId="1" fontId="45" fillId="0" borderId="0" xfId="0" applyNumberFormat="1" applyFont="1" applyFill="1" applyBorder="1" applyAlignment="1">
      <alignment horizontal="center" vertical="center" wrapText="1"/>
    </xf>
    <xf numFmtId="1" fontId="58" fillId="0" borderId="19" xfId="1" applyNumberFormat="1" applyFont="1" applyFill="1" applyBorder="1" applyAlignment="1">
      <alignment horizontal="center" vertical="center" wrapText="1"/>
    </xf>
    <xf numFmtId="1" fontId="58" fillId="0" borderId="0" xfId="1" applyNumberFormat="1" applyFont="1" applyFill="1" applyBorder="1" applyAlignment="1">
      <alignment horizontal="center" vertical="center" wrapText="1"/>
    </xf>
    <xf numFmtId="1" fontId="58" fillId="0" borderId="25" xfId="1" applyNumberFormat="1" applyFont="1" applyFill="1" applyBorder="1" applyAlignment="1">
      <alignment horizontal="center" vertical="center" wrapText="1"/>
    </xf>
    <xf numFmtId="1" fontId="58" fillId="0" borderId="16" xfId="1" applyNumberFormat="1" applyFont="1" applyFill="1" applyBorder="1" applyAlignment="1">
      <alignment horizontal="center" vertical="center" wrapText="1"/>
    </xf>
    <xf numFmtId="1" fontId="58" fillId="0" borderId="29" xfId="1" applyNumberFormat="1" applyFont="1" applyFill="1" applyBorder="1" applyAlignment="1">
      <alignment horizontal="center" vertical="center" wrapText="1"/>
    </xf>
    <xf numFmtId="1" fontId="58" fillId="0" borderId="22" xfId="1" applyNumberFormat="1" applyFont="1" applyFill="1" applyBorder="1" applyAlignment="1">
      <alignment horizontal="center" vertical="center" wrapText="1"/>
    </xf>
    <xf numFmtId="1" fontId="58" fillId="0" borderId="0" xfId="1" applyNumberFormat="1" applyFont="1" applyFill="1" applyBorder="1" applyAlignment="1">
      <alignment horizontal="center" vertical="center"/>
    </xf>
    <xf numFmtId="1" fontId="58" fillId="0" borderId="25" xfId="1" applyNumberFormat="1" applyFont="1" applyFill="1" applyBorder="1" applyAlignment="1">
      <alignment horizontal="center" vertical="center"/>
    </xf>
  </cellXfs>
  <cellStyles count="16">
    <cellStyle name="Euro" xfId="8"/>
    <cellStyle name="Migliaia" xfId="15" builtinId="3"/>
    <cellStyle name="Migliaia (0)_Ammortamenti" xfId="9"/>
    <cellStyle name="Migliaia [0]" xfId="13" builtinId="6"/>
    <cellStyle name="Migliaia [0] 2" xfId="4"/>
    <cellStyle name="Migliaia [0]_# CE al netto componenti non ricorrenti" xfId="6"/>
    <cellStyle name="Migliaia [0]_B00.BPA" xfId="5"/>
    <cellStyle name="Migliaia 2" xfId="3"/>
    <cellStyle name="Migliaia_# CE al netto componenti non ricorrenti" xfId="7"/>
    <cellStyle name="Normal_Sintesi Costi" xfId="10"/>
    <cellStyle name="Normale" xfId="0" builtinId="0"/>
    <cellStyle name="Normale 2" xfId="1"/>
    <cellStyle name="Percentuale" xfId="12" builtinId="5"/>
    <cellStyle name="Percentuale 2" xfId="2"/>
    <cellStyle name="Valuta (0)_COMTIT95" xfId="11"/>
    <cellStyle name="Valuta 2" xfId="14"/>
  </cellStyles>
  <dxfs count="0"/>
  <tableStyles count="0" defaultTableStyle="TableStyleMedium9" defaultPivotStyle="PivotStyleLight16"/>
  <colors>
    <mruColors>
      <color rgb="FFFF3300"/>
      <color rgb="FFFFFF00"/>
      <color rgb="FF000099"/>
      <color rgb="FFF0F0FF"/>
      <color rgb="FFFF66CC"/>
      <color rgb="FF00FF00"/>
      <color rgb="FFD3FFC5"/>
      <color rgb="FFCCCCFF"/>
      <color rgb="FFEAF1FA"/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ianificazione%20e%20Budget\Report%20gestionale\BUDGET%202005\BASE\B01.CONTO_ECONOM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cezioni_UBI_UBISS$\Pianificazione%20e%20Budget\Report%20gestionale\BUDGET%202005\BASE\B01.CONTO_ECONOMI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ianificazione%20e%20Budget\Report%20gestionale\BUDGET%202005\BASE\B00.BP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cezioni_UBI_UBISS$\Pianificazione%20e%20Budget\Report%20gestionale\BUDGET%202005\BASE\B00.BP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iclassifiche BPCI"/>
      <sheetName val="consolidato TARGET "/>
      <sheetName val="RANGE CE2004"/>
      <sheetName val="CE2004"/>
      <sheetName val="confronto piano MINT"/>
      <sheetName val="confronto piano COST INCOME"/>
      <sheetName val="confronto piano"/>
      <sheetName val="Trimestri 2005"/>
      <sheetName val="consolidato stampa"/>
      <sheetName val="consolidato BEST stampa"/>
      <sheetName val="consolidato"/>
      <sheetName val="consolidato BEST"/>
      <sheetName val="aggregato2003"/>
      <sheetName val="aggregato2004"/>
      <sheetName val="aggregato_ITr_ 2005"/>
      <sheetName val="aggregato_IITr_2005"/>
      <sheetName val="aggregato_IIITr_2005"/>
      <sheetName val="aggregato_IVTr_2005"/>
      <sheetName val="aggregato2005"/>
      <sheetName val="aggregato2006"/>
      <sheetName val="aggregato2007"/>
      <sheetName val="SPESE PERSONALE"/>
      <sheetName val="SPESE AMM PERIMETRO CORE"/>
      <sheetName val="SPESE AMM ALTRE SOC"/>
      <sheetName val="AMMORTAMENTI"/>
      <sheetName val="ONERI INTEGRAZIONE"/>
      <sheetName val="riepilogo interessi netti"/>
      <sheetName val="riepilogo commissioni nette"/>
      <sheetName val="BPU"/>
      <sheetName val="BPB"/>
      <sheetName val="BPCI"/>
      <sheetName val="BPA"/>
      <sheetName val="CRF"/>
      <sheetName val="BPT"/>
      <sheetName val="CARIME"/>
      <sheetName val="BDG"/>
      <sheetName val="BPU_INT_FINANCE_PLC"/>
      <sheetName val="BPU_INT_SA"/>
      <sheetName val="CENTROBANCA"/>
      <sheetName val="IPI"/>
      <sheetName val="CB_SVILUPPO_IMPRESA"/>
      <sheetName val="CB_STUDIO_FINANZIARIO"/>
      <sheetName val="BPU_PRUMERICA"/>
      <sheetName val="BPB_LEASING"/>
      <sheetName val="ESALEASING"/>
      <sheetName val="BERGAMO_ESATTORIE"/>
      <sheetName val="ANCONA_TRIBUTI"/>
      <sheetName val="FINANZATTIVA_SERVIZI"/>
      <sheetName val="PLURIFID"/>
      <sheetName val="BPB_PART_ASSIC"/>
      <sheetName val="BPU_SIM"/>
      <sheetName val="BANCA247"/>
      <sheetName val="BPB_IMMOBILIARE"/>
      <sheetName val="ABF_LEASING"/>
      <sheetName val="IMMOBILIARE_SERICO"/>
      <sheetName val="IW_BANK"/>
      <sheetName val="NUOVA1"/>
      <sheetName val="NUOVA2"/>
      <sheetName val="NUOVA3"/>
      <sheetName val="NUOVA4"/>
      <sheetName val="NUOVA5"/>
      <sheetName val="SOC PATRIMONIO NETTO"/>
      <sheetName val="formazione utile"/>
      <sheetName val="proventi straordinari"/>
      <sheetName val="dividendi riepilogo"/>
      <sheetName val="dividendi dettaglio"/>
      <sheetName val="PERC PARTECIPAZIONE GRUPPO"/>
      <sheetName val="PERC PARTECIPAZIONE INDIVIDUALE"/>
      <sheetName val="ALIQUOTE FISCALI"/>
      <sheetName val="AMMORTAMENTO AVVIAMENTI"/>
      <sheetName val="INFRAGRUPPO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6">
          <cell r="A6" t="str">
            <v>S01BPB</v>
          </cell>
          <cell r="B6" t="str">
            <v>Banca Popolare di Bergamo Spa</v>
          </cell>
          <cell r="C6">
            <v>100</v>
          </cell>
          <cell r="D6">
            <v>100</v>
          </cell>
          <cell r="E6">
            <v>100</v>
          </cell>
          <cell r="F6">
            <v>100</v>
          </cell>
          <cell r="G6">
            <v>100</v>
          </cell>
          <cell r="H6">
            <v>100</v>
          </cell>
        </row>
        <row r="7">
          <cell r="A7" t="str">
            <v>S25BPCI</v>
          </cell>
          <cell r="B7" t="str">
            <v>Banca Popolare Commercio e Industria Spa</v>
          </cell>
          <cell r="C7">
            <v>100</v>
          </cell>
          <cell r="D7">
            <v>100</v>
          </cell>
          <cell r="E7">
            <v>92.59</v>
          </cell>
          <cell r="F7">
            <v>83.32</v>
          </cell>
          <cell r="G7">
            <v>83.32</v>
          </cell>
          <cell r="H7">
            <v>83.32</v>
          </cell>
        </row>
        <row r="8">
          <cell r="A8" t="str">
            <v>S26CARIME</v>
          </cell>
          <cell r="B8" t="str">
            <v>Banca Carime Spa</v>
          </cell>
          <cell r="C8">
            <v>75.02</v>
          </cell>
          <cell r="D8">
            <v>68.7</v>
          </cell>
          <cell r="E8">
            <v>68.537000000000006</v>
          </cell>
          <cell r="F8">
            <v>85.667000000000002</v>
          </cell>
          <cell r="G8">
            <v>85.667000000000002</v>
          </cell>
          <cell r="H8">
            <v>85.667000000000002</v>
          </cell>
        </row>
        <row r="9">
          <cell r="A9" t="str">
            <v>S02BPA</v>
          </cell>
          <cell r="B9" t="str">
            <v>Banca Popolare di Ancona</v>
          </cell>
          <cell r="C9">
            <v>94.682000000000002</v>
          </cell>
          <cell r="D9">
            <v>94.682000000000002</v>
          </cell>
          <cell r="E9">
            <v>94.682000000000002</v>
          </cell>
          <cell r="F9">
            <v>94.682000000000002</v>
          </cell>
          <cell r="G9">
            <v>94.682000000000002</v>
          </cell>
          <cell r="H9">
            <v>94.682000000000002</v>
          </cell>
        </row>
        <row r="10">
          <cell r="A10" t="str">
            <v>S03CRF</v>
          </cell>
          <cell r="B10" t="str">
            <v>Cassa di Risparmio di Fano</v>
          </cell>
          <cell r="C10">
            <v>94.465178219999999</v>
          </cell>
          <cell r="D10">
            <v>94.465178219999999</v>
          </cell>
          <cell r="E10">
            <v>94.601520300000004</v>
          </cell>
          <cell r="F10">
            <v>94.601520300000004</v>
          </cell>
          <cell r="G10">
            <v>94.601520300000004</v>
          </cell>
          <cell r="H10">
            <v>94.601520300000004</v>
          </cell>
        </row>
        <row r="11">
          <cell r="A11" t="str">
            <v>S04BPT</v>
          </cell>
          <cell r="B11" t="str">
            <v>Banca Popolare di Todi</v>
          </cell>
          <cell r="C11">
            <v>81.218219599999998</v>
          </cell>
          <cell r="D11">
            <v>94.682000000000002</v>
          </cell>
          <cell r="E11">
            <v>92.878307899999996</v>
          </cell>
          <cell r="F11">
            <v>92.878307899999996</v>
          </cell>
          <cell r="G11">
            <v>92.878307899999996</v>
          </cell>
          <cell r="H11">
            <v>92.878307899999996</v>
          </cell>
        </row>
        <row r="12">
          <cell r="A12" t="str">
            <v>S05BDG</v>
          </cell>
          <cell r="B12" t="str">
            <v>Banque de Depot et de Gestion</v>
          </cell>
          <cell r="C12">
            <v>100</v>
          </cell>
          <cell r="D12">
            <v>100</v>
          </cell>
          <cell r="E12">
            <v>100</v>
          </cell>
          <cell r="F12">
            <v>100</v>
          </cell>
          <cell r="G12">
            <v>100</v>
          </cell>
          <cell r="H12">
            <v>100</v>
          </cell>
        </row>
        <row r="13">
          <cell r="A13" t="str">
            <v>S06BPBIF</v>
          </cell>
          <cell r="B13" t="str">
            <v>BPU International Finance PLC</v>
          </cell>
          <cell r="C13">
            <v>100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</row>
        <row r="14">
          <cell r="A14" t="str">
            <v>S27BPCINT</v>
          </cell>
          <cell r="B14" t="str">
            <v>BPU Banca International SA</v>
          </cell>
          <cell r="C14">
            <v>100</v>
          </cell>
          <cell r="D14">
            <v>100</v>
          </cell>
          <cell r="E14">
            <v>100</v>
          </cell>
          <cell r="F14">
            <v>100</v>
          </cell>
          <cell r="G14">
            <v>100</v>
          </cell>
          <cell r="H14">
            <v>100</v>
          </cell>
        </row>
        <row r="15">
          <cell r="A15" t="str">
            <v>S07CB</v>
          </cell>
          <cell r="B15" t="str">
            <v>Centrobanca</v>
          </cell>
          <cell r="C15">
            <v>93.580052219999999</v>
          </cell>
          <cell r="D15">
            <v>93.580052219999999</v>
          </cell>
          <cell r="E15">
            <v>93.580052219999999</v>
          </cell>
          <cell r="F15">
            <v>93.580052219999999</v>
          </cell>
          <cell r="G15">
            <v>83.580052219999999</v>
          </cell>
          <cell r="H15">
            <v>58.580052220000006</v>
          </cell>
        </row>
        <row r="16">
          <cell r="A16" t="str">
            <v>S08FASIM</v>
          </cell>
          <cell r="B16" t="str">
            <v>Finanzattiva SIM</v>
          </cell>
          <cell r="C16">
            <v>93.580052219999999</v>
          </cell>
          <cell r="D16">
            <v>93.580052219999999</v>
          </cell>
          <cell r="E16">
            <v>93.580052219999999</v>
          </cell>
          <cell r="F16">
            <v>93.580052219999999</v>
          </cell>
          <cell r="G16">
            <v>83.580052219999999</v>
          </cell>
          <cell r="H16">
            <v>58.580052220000006</v>
          </cell>
        </row>
        <row r="17">
          <cell r="A17" t="str">
            <v>S09IPI</v>
          </cell>
          <cell r="B17" t="str">
            <v>Investimenti Piccole Imprese</v>
          </cell>
          <cell r="C17">
            <v>94.266123044000011</v>
          </cell>
          <cell r="D17">
            <v>94.266123044000011</v>
          </cell>
          <cell r="E17">
            <v>94.27975725200001</v>
          </cell>
          <cell r="F17">
            <v>94.27975725200001</v>
          </cell>
          <cell r="G17">
            <v>93.27975725200001</v>
          </cell>
          <cell r="H17">
            <v>90.77975725200001</v>
          </cell>
        </row>
        <row r="18">
          <cell r="A18" t="str">
            <v>S10CBSI</v>
          </cell>
          <cell r="B18" t="str">
            <v>CB Sviluppo Impresa Sgr</v>
          </cell>
          <cell r="C18">
            <v>93.580052219999999</v>
          </cell>
          <cell r="D18">
            <v>93.580052219999999</v>
          </cell>
          <cell r="E18">
            <v>61.528884334650002</v>
          </cell>
          <cell r="F18">
            <v>61.528884334650002</v>
          </cell>
          <cell r="G18">
            <v>54.953884334649999</v>
          </cell>
          <cell r="H18">
            <v>38.516384334650006</v>
          </cell>
        </row>
        <row r="19">
          <cell r="A19" t="str">
            <v>S11SF</v>
          </cell>
          <cell r="B19" t="str">
            <v>CB Studio Finanziario</v>
          </cell>
          <cell r="C19">
            <v>93.580052219999999</v>
          </cell>
          <cell r="D19">
            <v>93.580052219999999</v>
          </cell>
          <cell r="E19">
            <v>93.580052219999999</v>
          </cell>
          <cell r="F19">
            <v>93.580052219999999</v>
          </cell>
          <cell r="G19">
            <v>83.580052219999999</v>
          </cell>
          <cell r="H19">
            <v>58.580052220000006</v>
          </cell>
        </row>
        <row r="20">
          <cell r="A20" t="str">
            <v>S12BPBPRU</v>
          </cell>
          <cell r="B20" t="str">
            <v>BPU Pramerica</v>
          </cell>
          <cell r="C20">
            <v>93.905609946369779</v>
          </cell>
          <cell r="D20">
            <v>64.290634423382286</v>
          </cell>
          <cell r="E20">
            <v>64.287371811293994</v>
          </cell>
          <cell r="F20">
            <v>64.287371811293994</v>
          </cell>
          <cell r="G20">
            <v>64.287371811293994</v>
          </cell>
          <cell r="H20">
            <v>64.287371811293994</v>
          </cell>
        </row>
        <row r="21">
          <cell r="A21" t="str">
            <v>S13BPBLEA</v>
          </cell>
          <cell r="B21" t="str">
            <v>BPU Leasing</v>
          </cell>
          <cell r="C21">
            <v>100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</row>
        <row r="22">
          <cell r="A22" t="str">
            <v>S14ESALEA</v>
          </cell>
          <cell r="B22" t="str">
            <v>Esaleasing</v>
          </cell>
          <cell r="C22">
            <v>94.484512284400012</v>
          </cell>
          <cell r="D22">
            <v>94.484512284400012</v>
          </cell>
          <cell r="E22">
            <v>94.48723912600002</v>
          </cell>
          <cell r="F22">
            <v>94.48723912600002</v>
          </cell>
          <cell r="G22">
            <v>94.48723912600002</v>
          </cell>
          <cell r="H22">
            <v>94.48723912600002</v>
          </cell>
        </row>
        <row r="23">
          <cell r="A23" t="str">
            <v>S15BGESA</v>
          </cell>
          <cell r="B23" t="str">
            <v>Bergamo Esattorie</v>
          </cell>
          <cell r="C23">
            <v>100</v>
          </cell>
          <cell r="D23">
            <v>100</v>
          </cell>
          <cell r="E23">
            <v>100</v>
          </cell>
          <cell r="F23">
            <v>100</v>
          </cell>
          <cell r="G23">
            <v>100</v>
          </cell>
          <cell r="H23">
            <v>100</v>
          </cell>
        </row>
        <row r="24">
          <cell r="A24" t="str">
            <v>S16ANTRI</v>
          </cell>
          <cell r="B24" t="str">
            <v>Ancona Tributi</v>
          </cell>
          <cell r="C24">
            <v>94.66031782200001</v>
          </cell>
          <cell r="D24">
            <v>94.66031782200001</v>
          </cell>
          <cell r="E24">
            <v>94.675758799264997</v>
          </cell>
          <cell r="F24">
            <v>94.675758799264997</v>
          </cell>
          <cell r="G24">
            <v>94.675758799264997</v>
          </cell>
          <cell r="H24">
            <v>94.675758799264997</v>
          </cell>
        </row>
        <row r="25">
          <cell r="A25" t="str">
            <v>S17FINSER</v>
          </cell>
          <cell r="B25" t="str">
            <v>Finanzattiva Servizi</v>
          </cell>
          <cell r="C25">
            <v>93.742831083184896</v>
          </cell>
          <cell r="D25">
            <v>78.935343321691136</v>
          </cell>
          <cell r="E25">
            <v>78.933712015646989</v>
          </cell>
          <cell r="F25">
            <v>78.933712015646989</v>
          </cell>
          <cell r="G25">
            <v>73.933712015646989</v>
          </cell>
          <cell r="H25">
            <v>61.433712015647004</v>
          </cell>
        </row>
        <row r="26">
          <cell r="A26" t="str">
            <v>S18PLUR</v>
          </cell>
          <cell r="B26" t="str">
            <v>Plurifid</v>
          </cell>
          <cell r="C26">
            <v>100</v>
          </cell>
          <cell r="D26">
            <v>100</v>
          </cell>
          <cell r="E26">
            <v>100</v>
          </cell>
          <cell r="F26">
            <v>100</v>
          </cell>
          <cell r="G26">
            <v>100</v>
          </cell>
          <cell r="H26">
            <v>100</v>
          </cell>
        </row>
        <row r="27">
          <cell r="A27" t="str">
            <v>S19PARTAS</v>
          </cell>
          <cell r="B27" t="str">
            <v>BPB Partecipazioni Assicurative</v>
          </cell>
          <cell r="C27">
            <v>99.202300000000008</v>
          </cell>
          <cell r="D27">
            <v>99.202300000000008</v>
          </cell>
          <cell r="E27">
            <v>99.202300000000008</v>
          </cell>
          <cell r="F27">
            <v>99.202300000000008</v>
          </cell>
          <cell r="G27">
            <v>99.202300000000008</v>
          </cell>
          <cell r="H27">
            <v>99.202300000000008</v>
          </cell>
        </row>
        <row r="28">
          <cell r="A28" t="str">
            <v>S22BPBSIM</v>
          </cell>
          <cell r="B28" t="str">
            <v>BPU Sim</v>
          </cell>
          <cell r="C28">
            <v>100</v>
          </cell>
          <cell r="D28">
            <v>100</v>
          </cell>
          <cell r="E28">
            <v>100</v>
          </cell>
          <cell r="F28">
            <v>100</v>
          </cell>
          <cell r="G28">
            <v>100</v>
          </cell>
          <cell r="H28">
            <v>100</v>
          </cell>
        </row>
        <row r="29">
          <cell r="A29" t="str">
            <v>S23BAN247</v>
          </cell>
          <cell r="B29" t="str">
            <v>Banca24-7</v>
          </cell>
          <cell r="C29">
            <v>100</v>
          </cell>
          <cell r="D29">
            <v>100</v>
          </cell>
          <cell r="E29">
            <v>100</v>
          </cell>
          <cell r="F29">
            <v>100</v>
          </cell>
          <cell r="G29">
            <v>100</v>
          </cell>
          <cell r="H29">
            <v>100</v>
          </cell>
        </row>
        <row r="30">
          <cell r="A30" t="str">
            <v>S24BPBIMM</v>
          </cell>
          <cell r="B30" t="str">
            <v>BPB Immobiliare</v>
          </cell>
          <cell r="C30">
            <v>100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</row>
        <row r="31">
          <cell r="A31" t="str">
            <v>S30ABF</v>
          </cell>
          <cell r="B31" t="str">
            <v>ABF Leasing (50%)</v>
          </cell>
          <cell r="C31">
            <v>100</v>
          </cell>
          <cell r="D31">
            <v>100</v>
          </cell>
          <cell r="E31">
            <v>100</v>
          </cell>
          <cell r="F31">
            <v>0</v>
          </cell>
          <cell r="G31">
            <v>0</v>
          </cell>
          <cell r="H31">
            <v>0</v>
          </cell>
        </row>
        <row r="32">
          <cell r="A32" t="str">
            <v>S31PANDA</v>
          </cell>
          <cell r="B32" t="str">
            <v>Immobiliare Panda</v>
          </cell>
          <cell r="C32">
            <v>100</v>
          </cell>
          <cell r="D32">
            <v>100</v>
          </cell>
          <cell r="E32">
            <v>100</v>
          </cell>
          <cell r="F32">
            <v>100</v>
          </cell>
          <cell r="G32">
            <v>100</v>
          </cell>
          <cell r="H32">
            <v>100</v>
          </cell>
        </row>
        <row r="33">
          <cell r="A33" t="str">
            <v>S32SERICO</v>
          </cell>
          <cell r="B33" t="str">
            <v>Immobiliare Serico</v>
          </cell>
          <cell r="C33">
            <v>90.770139799999995</v>
          </cell>
          <cell r="D33">
            <v>88.434962999999996</v>
          </cell>
          <cell r="E33">
            <v>88.374736130000002</v>
          </cell>
          <cell r="F33">
            <v>94.704099830000004</v>
          </cell>
          <cell r="G33">
            <v>94.704099830000004</v>
          </cell>
          <cell r="H33">
            <v>94.704099830000004</v>
          </cell>
        </row>
        <row r="34">
          <cell r="A34" t="str">
            <v>S33IWBANK</v>
          </cell>
          <cell r="B34" t="str">
            <v>IW Bank</v>
          </cell>
          <cell r="C34">
            <v>74.864041775999993</v>
          </cell>
          <cell r="D34">
            <v>74.864041775999993</v>
          </cell>
          <cell r="E34">
            <v>47.725826632199997</v>
          </cell>
          <cell r="F34">
            <v>47.725826632199997</v>
          </cell>
          <cell r="G34">
            <v>42.625826632199995</v>
          </cell>
          <cell r="H34">
            <v>29.875826632200003</v>
          </cell>
        </row>
        <row r="35">
          <cell r="A35" t="str">
            <v>S40NUOVA1</v>
          </cell>
          <cell r="B35" t="str">
            <v>Nuova1 - Piano Sportelli</v>
          </cell>
          <cell r="C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H35">
            <v>100</v>
          </cell>
        </row>
        <row r="36">
          <cell r="A36" t="str">
            <v>S41NUOVA2</v>
          </cell>
          <cell r="B36" t="str">
            <v>Nuova2</v>
          </cell>
          <cell r="C36">
            <v>100</v>
          </cell>
          <cell r="D36">
            <v>100</v>
          </cell>
          <cell r="E36">
            <v>100</v>
          </cell>
          <cell r="F36">
            <v>100</v>
          </cell>
          <cell r="G36">
            <v>100</v>
          </cell>
          <cell r="H36">
            <v>100</v>
          </cell>
        </row>
        <row r="37">
          <cell r="A37" t="str">
            <v>S42NUOVA3</v>
          </cell>
          <cell r="B37" t="str">
            <v>Nuova3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</row>
        <row r="38">
          <cell r="A38" t="str">
            <v>S43NUOVA4</v>
          </cell>
          <cell r="B38" t="str">
            <v>Nuova4</v>
          </cell>
          <cell r="C38">
            <v>100</v>
          </cell>
          <cell r="D38">
            <v>100</v>
          </cell>
          <cell r="E38">
            <v>100</v>
          </cell>
          <cell r="F38">
            <v>100</v>
          </cell>
          <cell r="G38">
            <v>100</v>
          </cell>
          <cell r="H38">
            <v>100</v>
          </cell>
        </row>
        <row r="39">
          <cell r="A39" t="str">
            <v>S44NUOVA5</v>
          </cell>
          <cell r="B39" t="str">
            <v>Nuova5 - Rettifiche best&gt;&gt;base</v>
          </cell>
          <cell r="C39">
            <v>100</v>
          </cell>
          <cell r="D39">
            <v>100</v>
          </cell>
          <cell r="E39">
            <v>100</v>
          </cell>
          <cell r="F39">
            <v>100</v>
          </cell>
          <cell r="G39">
            <v>100</v>
          </cell>
          <cell r="H39">
            <v>100</v>
          </cell>
        </row>
        <row r="40">
          <cell r="A40" t="str">
            <v>PN01ARCA</v>
          </cell>
          <cell r="B40" t="str">
            <v>ARCA Sgr</v>
          </cell>
          <cell r="C40">
            <v>19.908399639999999</v>
          </cell>
          <cell r="D40">
            <v>24.33039964</v>
          </cell>
          <cell r="E40">
            <v>24.33039964</v>
          </cell>
          <cell r="F40">
            <v>24.33039964</v>
          </cell>
          <cell r="G40">
            <v>24.33039964</v>
          </cell>
          <cell r="H40">
            <v>24.33039964</v>
          </cell>
        </row>
        <row r="41">
          <cell r="A41" t="str">
            <v>PN02ASSIFIT</v>
          </cell>
          <cell r="B41" t="str">
            <v>Assifit</v>
          </cell>
          <cell r="C41">
            <v>89.30707000000001</v>
          </cell>
          <cell r="D41">
            <v>89.30707000000001</v>
          </cell>
          <cell r="E41">
            <v>89.30707000000001</v>
          </cell>
          <cell r="F41">
            <v>89.30707000000001</v>
          </cell>
          <cell r="G41">
            <v>89.30707000000001</v>
          </cell>
          <cell r="H41">
            <v>89.30707000000001</v>
          </cell>
        </row>
        <row r="42">
          <cell r="A42" t="str">
            <v>PN03BPBASS</v>
          </cell>
          <cell r="B42" t="str">
            <v>BPB Assicurazioni</v>
          </cell>
          <cell r="C42">
            <v>99.202300000000008</v>
          </cell>
          <cell r="D42">
            <v>99.202300000000008</v>
          </cell>
          <cell r="E42">
            <v>99.202300000000008</v>
          </cell>
          <cell r="F42">
            <v>99.202300000000008</v>
          </cell>
          <cell r="G42">
            <v>99.202300000000008</v>
          </cell>
          <cell r="H42">
            <v>64.202300000000008</v>
          </cell>
        </row>
        <row r="43">
          <cell r="A43" t="str">
            <v>PN04BPBASSVITA</v>
          </cell>
          <cell r="B43" t="str">
            <v>BPB Assicurazioni Vita</v>
          </cell>
          <cell r="C43">
            <v>99.202300000000008</v>
          </cell>
          <cell r="D43">
            <v>99.202300000000008</v>
          </cell>
          <cell r="E43">
            <v>99.202300000000008</v>
          </cell>
          <cell r="F43">
            <v>99.202300000000008</v>
          </cell>
          <cell r="G43">
            <v>99.202300000000008</v>
          </cell>
          <cell r="H43">
            <v>99.202300000000008</v>
          </cell>
        </row>
        <row r="44">
          <cell r="A44" t="str">
            <v>PN05ASSIREMA</v>
          </cell>
          <cell r="B44" t="str">
            <v>BPB Assirema</v>
          </cell>
          <cell r="C44">
            <v>99.202300000000008</v>
          </cell>
          <cell r="D44">
            <v>99.202300000000008</v>
          </cell>
          <cell r="E44">
            <v>99.202300000000008</v>
          </cell>
          <cell r="F44">
            <v>99.202300000000008</v>
          </cell>
          <cell r="G44">
            <v>99.202300000000008</v>
          </cell>
          <cell r="H44">
            <v>99.202300000000008</v>
          </cell>
        </row>
        <row r="45">
          <cell r="A45" t="str">
            <v>PN06MEDASS</v>
          </cell>
          <cell r="B45" t="str">
            <v>BPB Mediazioni Assicurative</v>
          </cell>
          <cell r="C45">
            <v>88</v>
          </cell>
          <cell r="D45">
            <v>88</v>
          </cell>
          <cell r="E45">
            <v>88</v>
          </cell>
          <cell r="F45">
            <v>88</v>
          </cell>
          <cell r="G45">
            <v>88</v>
          </cell>
          <cell r="H45">
            <v>88</v>
          </cell>
        </row>
        <row r="46">
          <cell r="A46" t="str">
            <v>PN07CENTROSIEL</v>
          </cell>
          <cell r="B46" t="str">
            <v>Centrosiel</v>
          </cell>
          <cell r="C46">
            <v>41.158963015440257</v>
          </cell>
          <cell r="D46">
            <v>41.158963015440257</v>
          </cell>
          <cell r="E46">
            <v>41.158963015440257</v>
          </cell>
          <cell r="F46">
            <v>41.158963015440257</v>
          </cell>
          <cell r="G46">
            <v>32.832438106760257</v>
          </cell>
          <cell r="H46">
            <v>16.128625835060259</v>
          </cell>
        </row>
        <row r="47">
          <cell r="A47" t="str">
            <v>PN08CLICKICT</v>
          </cell>
          <cell r="B47" t="str">
            <v>Click-ict</v>
          </cell>
          <cell r="C47">
            <v>45</v>
          </cell>
          <cell r="D47">
            <v>45</v>
          </cell>
          <cell r="E47">
            <v>45</v>
          </cell>
          <cell r="F47">
            <v>45</v>
          </cell>
          <cell r="G47">
            <v>45</v>
          </cell>
          <cell r="H47">
            <v>45</v>
          </cell>
        </row>
        <row r="48">
          <cell r="A48" t="str">
            <v>PN09ESOLU</v>
          </cell>
          <cell r="B48" t="str">
            <v>E-solution</v>
          </cell>
          <cell r="C48">
            <v>100</v>
          </cell>
          <cell r="D48">
            <v>100</v>
          </cell>
          <cell r="E48">
            <v>100</v>
          </cell>
          <cell r="F48">
            <v>100</v>
          </cell>
          <cell r="G48">
            <v>100</v>
          </cell>
          <cell r="H48">
            <v>100</v>
          </cell>
        </row>
        <row r="49">
          <cell r="A49" t="str">
            <v>PN10GREEN</v>
          </cell>
          <cell r="B49" t="str">
            <v>Green Club</v>
          </cell>
          <cell r="C49">
            <v>100</v>
          </cell>
          <cell r="D49">
            <v>100</v>
          </cell>
          <cell r="E49">
            <v>100</v>
          </cell>
          <cell r="F49">
            <v>100</v>
          </cell>
          <cell r="G49">
            <v>100</v>
          </cell>
          <cell r="H49">
            <v>100</v>
          </cell>
        </row>
        <row r="50">
          <cell r="A50" t="str">
            <v>PN11MERCIMP</v>
          </cell>
          <cell r="B50" t="str">
            <v>Mercato Impresa</v>
          </cell>
          <cell r="C50">
            <v>100</v>
          </cell>
          <cell r="D50">
            <v>100</v>
          </cell>
          <cell r="E50">
            <v>100</v>
          </cell>
          <cell r="F50">
            <v>100</v>
          </cell>
          <cell r="G50">
            <v>100</v>
          </cell>
          <cell r="H50">
            <v>100</v>
          </cell>
        </row>
        <row r="51">
          <cell r="A51" t="str">
            <v>PN12SECURB</v>
          </cell>
          <cell r="B51" t="str">
            <v>Secur Broker</v>
          </cell>
          <cell r="C51">
            <v>30.976000000000003</v>
          </cell>
          <cell r="D51">
            <v>30.976000000000003</v>
          </cell>
          <cell r="E51">
            <v>30.976000000000003</v>
          </cell>
          <cell r="F51">
            <v>30.976000000000003</v>
          </cell>
          <cell r="G51">
            <v>30.976000000000003</v>
          </cell>
          <cell r="H51">
            <v>30.976000000000003</v>
          </cell>
        </row>
        <row r="52">
          <cell r="A52" t="str">
            <v>PN13SFCONS</v>
          </cell>
          <cell r="B52" t="str">
            <v>SF Consulting</v>
          </cell>
          <cell r="C52">
            <v>35</v>
          </cell>
          <cell r="D52">
            <v>35</v>
          </cell>
          <cell r="E52">
            <v>35</v>
          </cell>
          <cell r="F52">
            <v>35</v>
          </cell>
          <cell r="G52">
            <v>35</v>
          </cell>
          <cell r="H52">
            <v>35</v>
          </cell>
        </row>
        <row r="53">
          <cell r="A53" t="str">
            <v>PN14SOFIPO</v>
          </cell>
          <cell r="B53" t="str">
            <v>Sofipo Fiduciaire</v>
          </cell>
          <cell r="C53">
            <v>30</v>
          </cell>
          <cell r="D53">
            <v>30</v>
          </cell>
          <cell r="E53">
            <v>30</v>
          </cell>
          <cell r="F53">
            <v>30</v>
          </cell>
          <cell r="G53">
            <v>30</v>
          </cell>
          <cell r="H53">
            <v>30</v>
          </cell>
        </row>
      </sheetData>
      <sheetData sheetId="67">
        <row r="7">
          <cell r="A7" t="str">
            <v>S00BPUS00BPU</v>
          </cell>
          <cell r="B7" t="str">
            <v>S00BPU</v>
          </cell>
          <cell r="C7" t="str">
            <v>BPU Banca</v>
          </cell>
          <cell r="D7" t="str">
            <v>S00BPU</v>
          </cell>
          <cell r="E7" t="str">
            <v>BPU Banca</v>
          </cell>
          <cell r="F7">
            <v>100</v>
          </cell>
          <cell r="G7">
            <v>100</v>
          </cell>
          <cell r="H7">
            <v>100</v>
          </cell>
          <cell r="I7">
            <v>100</v>
          </cell>
          <cell r="J7">
            <v>100</v>
          </cell>
          <cell r="K7">
            <v>100</v>
          </cell>
        </row>
        <row r="8">
          <cell r="A8" t="str">
            <v>S00BPUS01BPB</v>
          </cell>
          <cell r="B8" t="str">
            <v>S01BPB</v>
          </cell>
          <cell r="C8" t="str">
            <v>Banca Popolare di Bergamo Spa</v>
          </cell>
          <cell r="D8" t="str">
            <v>S00BPU</v>
          </cell>
          <cell r="E8" t="str">
            <v>BPU Banca</v>
          </cell>
          <cell r="F8">
            <v>100</v>
          </cell>
          <cell r="G8">
            <v>100</v>
          </cell>
          <cell r="H8">
            <v>100</v>
          </cell>
          <cell r="I8">
            <v>100</v>
          </cell>
          <cell r="J8">
            <v>100</v>
          </cell>
          <cell r="K8">
            <v>100</v>
          </cell>
        </row>
        <row r="9">
          <cell r="A9" t="str">
            <v>S00BPUS25BPCI</v>
          </cell>
          <cell r="B9" t="str">
            <v>S25BPCI</v>
          </cell>
          <cell r="C9" t="str">
            <v>Banca Popolare Commercio e Industria Spa</v>
          </cell>
          <cell r="D9" t="str">
            <v>S00BPU</v>
          </cell>
          <cell r="E9" t="str">
            <v>BPU Banca</v>
          </cell>
          <cell r="F9">
            <v>100</v>
          </cell>
          <cell r="G9">
            <v>100</v>
          </cell>
          <cell r="H9">
            <v>92.59</v>
          </cell>
          <cell r="I9">
            <v>83.320000000000007</v>
          </cell>
          <cell r="J9">
            <v>83.320000000000007</v>
          </cell>
          <cell r="K9">
            <v>83.320000000000007</v>
          </cell>
        </row>
        <row r="10">
          <cell r="A10" t="str">
            <v>S00BPUS26CARIME</v>
          </cell>
          <cell r="B10" t="str">
            <v>S26CARIME</v>
          </cell>
          <cell r="C10" t="str">
            <v>Banca Carime Spa</v>
          </cell>
          <cell r="D10" t="str">
            <v>S00BPU</v>
          </cell>
          <cell r="E10" t="str">
            <v>BPU Banca</v>
          </cell>
          <cell r="F10">
            <v>75.02</v>
          </cell>
          <cell r="G10">
            <v>68.7</v>
          </cell>
          <cell r="H10">
            <v>68.537000000000006</v>
          </cell>
          <cell r="I10">
            <v>85.667000000000002</v>
          </cell>
          <cell r="J10">
            <v>85.667000000000002</v>
          </cell>
          <cell r="K10">
            <v>85.667000000000002</v>
          </cell>
        </row>
        <row r="11">
          <cell r="A11" t="str">
            <v>S00BPUS02BPA</v>
          </cell>
          <cell r="B11" t="str">
            <v>S02BPA</v>
          </cell>
          <cell r="C11" t="str">
            <v>Banca Popolare di Ancona</v>
          </cell>
          <cell r="D11" t="str">
            <v>S00BPU</v>
          </cell>
          <cell r="E11" t="str">
            <v>BPU Banca</v>
          </cell>
          <cell r="F11">
            <v>94.682000000000002</v>
          </cell>
          <cell r="G11">
            <v>94.682000000000002</v>
          </cell>
          <cell r="H11">
            <v>94.682000000000002</v>
          </cell>
          <cell r="I11">
            <v>94.682000000000002</v>
          </cell>
          <cell r="J11">
            <v>94.682000000000002</v>
          </cell>
          <cell r="K11">
            <v>94.682000000000002</v>
          </cell>
        </row>
        <row r="12">
          <cell r="A12" t="str">
            <v>S02BPAS03CRF</v>
          </cell>
          <cell r="B12" t="str">
            <v>S03CRF</v>
          </cell>
          <cell r="C12" t="str">
            <v>Cassa di Risparmio di Fano</v>
          </cell>
          <cell r="D12" t="str">
            <v>S02BPA</v>
          </cell>
          <cell r="E12" t="str">
            <v>Banca Popolare di Ancona</v>
          </cell>
          <cell r="F12">
            <v>99.771000000000001</v>
          </cell>
          <cell r="G12">
            <v>99.771000000000001</v>
          </cell>
          <cell r="H12">
            <v>99.915000000000006</v>
          </cell>
          <cell r="I12">
            <v>99.915000000000006</v>
          </cell>
          <cell r="J12">
            <v>99.915000000000006</v>
          </cell>
          <cell r="K12">
            <v>99.915000000000006</v>
          </cell>
        </row>
        <row r="13">
          <cell r="A13" t="str">
            <v>S02BPAS04BPT</v>
          </cell>
          <cell r="B13" t="str">
            <v>S04BPT</v>
          </cell>
          <cell r="C13" t="str">
            <v>Banca Popolare di Todi</v>
          </cell>
          <cell r="D13" t="str">
            <v>S02BPA</v>
          </cell>
          <cell r="E13" t="str">
            <v>Banca Popolare di Ancona</v>
          </cell>
          <cell r="F13">
            <v>85.78</v>
          </cell>
          <cell r="G13">
            <v>100</v>
          </cell>
          <cell r="H13">
            <v>98.094999999999999</v>
          </cell>
          <cell r="I13">
            <v>98.094999999999999</v>
          </cell>
          <cell r="J13">
            <v>98.094999999999999</v>
          </cell>
          <cell r="K13">
            <v>98.094999999999999</v>
          </cell>
        </row>
        <row r="14">
          <cell r="A14" t="str">
            <v>S00BPUS05BDG</v>
          </cell>
          <cell r="B14" t="str">
            <v>S05BDG</v>
          </cell>
          <cell r="C14" t="str">
            <v>Banque de Depot et de Gestion</v>
          </cell>
          <cell r="D14" t="str">
            <v>S00BPU</v>
          </cell>
          <cell r="E14" t="str">
            <v>BPU Banca (tramite BDG Finanziaria)</v>
          </cell>
          <cell r="F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</row>
        <row r="15">
          <cell r="A15" t="str">
            <v>S00BPUS06BPBIF</v>
          </cell>
          <cell r="B15" t="str">
            <v>S06BPBIF</v>
          </cell>
          <cell r="C15" t="str">
            <v>BPU International Finance PLC</v>
          </cell>
          <cell r="D15" t="str">
            <v>S00BPU</v>
          </cell>
          <cell r="E15" t="str">
            <v>BPU Banca</v>
          </cell>
          <cell r="F15">
            <v>100</v>
          </cell>
          <cell r="G15">
            <v>100</v>
          </cell>
          <cell r="H15">
            <v>100</v>
          </cell>
          <cell r="I15">
            <v>100</v>
          </cell>
          <cell r="J15">
            <v>100</v>
          </cell>
          <cell r="K15">
            <v>100</v>
          </cell>
        </row>
        <row r="16">
          <cell r="A16" t="str">
            <v>S00BPUS27BPCINT</v>
          </cell>
          <cell r="B16" t="str">
            <v>S27BPCINT</v>
          </cell>
          <cell r="C16" t="str">
            <v>BPU Banca International SA</v>
          </cell>
          <cell r="D16" t="str">
            <v>S00BPU</v>
          </cell>
          <cell r="E16" t="str">
            <v>BPU Banca</v>
          </cell>
          <cell r="F16">
            <v>100</v>
          </cell>
          <cell r="G16">
            <v>100</v>
          </cell>
          <cell r="H16">
            <v>100</v>
          </cell>
          <cell r="I16">
            <v>100</v>
          </cell>
          <cell r="J16">
            <v>100</v>
          </cell>
          <cell r="K16">
            <v>100</v>
          </cell>
        </row>
        <row r="17">
          <cell r="A17" t="str">
            <v>S00BPUS07CB</v>
          </cell>
          <cell r="B17" t="str">
            <v>S07CB</v>
          </cell>
          <cell r="C17" t="str">
            <v>Centrobanca</v>
          </cell>
          <cell r="D17" t="str">
            <v>S00BPU</v>
          </cell>
          <cell r="E17" t="str">
            <v>BPU Banca</v>
          </cell>
          <cell r="F17">
            <v>88.4</v>
          </cell>
          <cell r="G17">
            <v>88.4</v>
          </cell>
          <cell r="H17">
            <v>88.4</v>
          </cell>
          <cell r="I17">
            <v>88.4</v>
          </cell>
          <cell r="J17">
            <v>78.400000000000006</v>
          </cell>
          <cell r="K17">
            <v>53.400000000000006</v>
          </cell>
        </row>
        <row r="18">
          <cell r="A18" t="str">
            <v>S02BPAS07CB</v>
          </cell>
          <cell r="B18" t="str">
            <v>S07CB</v>
          </cell>
          <cell r="C18" t="str">
            <v>Centrobanca</v>
          </cell>
          <cell r="D18" t="str">
            <v>S02BPA</v>
          </cell>
          <cell r="E18" t="str">
            <v>Banca Popolare di Ancona</v>
          </cell>
          <cell r="F18">
            <v>5.4710000000000001</v>
          </cell>
          <cell r="G18">
            <v>5.4710000000000001</v>
          </cell>
          <cell r="H18">
            <v>5.4710000000000001</v>
          </cell>
          <cell r="I18">
            <v>5.4710000000000001</v>
          </cell>
          <cell r="J18">
            <v>5.4710000000000001</v>
          </cell>
          <cell r="K18">
            <v>5.4710000000000001</v>
          </cell>
        </row>
        <row r="19">
          <cell r="A19" t="str">
            <v>S07CBS08FASIM</v>
          </cell>
          <cell r="B19" t="str">
            <v>S08FASIM</v>
          </cell>
          <cell r="C19" t="str">
            <v>Finanzattiva SIM</v>
          </cell>
          <cell r="D19" t="str">
            <v>S07CB</v>
          </cell>
          <cell r="E19" t="str">
            <v>Centrobanca</v>
          </cell>
          <cell r="F19">
            <v>100</v>
          </cell>
          <cell r="G19">
            <v>100</v>
          </cell>
          <cell r="H19">
            <v>100</v>
          </cell>
          <cell r="I19">
            <v>100</v>
          </cell>
          <cell r="J19">
            <v>100</v>
          </cell>
          <cell r="K19">
            <v>100</v>
          </cell>
        </row>
        <row r="20">
          <cell r="A20" t="str">
            <v>S00BPUS09IPI</v>
          </cell>
          <cell r="B20" t="str">
            <v>S09IPI</v>
          </cell>
          <cell r="C20" t="str">
            <v>Investimenti Piccole Imprese</v>
          </cell>
          <cell r="D20" t="str">
            <v>S00BPU</v>
          </cell>
          <cell r="E20" t="str">
            <v>BPU Banca</v>
          </cell>
          <cell r="F20">
            <v>47.057000000000002</v>
          </cell>
          <cell r="G20">
            <v>47.057000000000002</v>
          </cell>
          <cell r="H20">
            <v>47.057000000000002</v>
          </cell>
          <cell r="I20">
            <v>47.057000000000002</v>
          </cell>
          <cell r="J20">
            <v>47.057000000000002</v>
          </cell>
          <cell r="K20">
            <v>47.057000000000002</v>
          </cell>
        </row>
        <row r="21">
          <cell r="A21" t="str">
            <v>S02BPAS09IPI</v>
          </cell>
          <cell r="B21" t="str">
            <v>S09IPI</v>
          </cell>
          <cell r="C21" t="str">
            <v>Investimenti Piccole Imprese</v>
          </cell>
          <cell r="D21" t="str">
            <v>S02BPA</v>
          </cell>
          <cell r="E21" t="str">
            <v>Banca Popolare di Ancona</v>
          </cell>
          <cell r="F21">
            <v>30</v>
          </cell>
          <cell r="G21">
            <v>30</v>
          </cell>
          <cell r="H21">
            <v>30</v>
          </cell>
          <cell r="I21">
            <v>30</v>
          </cell>
          <cell r="J21">
            <v>30</v>
          </cell>
          <cell r="K21">
            <v>30</v>
          </cell>
        </row>
        <row r="22">
          <cell r="A22" t="str">
            <v>S03CRFS09IPI</v>
          </cell>
          <cell r="B22" t="str">
            <v>S09IPI</v>
          </cell>
          <cell r="C22" t="str">
            <v>Investimenti Piccole Imprese</v>
          </cell>
          <cell r="D22" t="str">
            <v>S03CRF</v>
          </cell>
          <cell r="E22" t="str">
            <v>Cassa di Risparmio di Fano</v>
          </cell>
          <cell r="F22">
            <v>10</v>
          </cell>
          <cell r="G22">
            <v>10</v>
          </cell>
          <cell r="H22">
            <v>10</v>
          </cell>
          <cell r="I22">
            <v>10</v>
          </cell>
          <cell r="J22">
            <v>10</v>
          </cell>
          <cell r="K22">
            <v>10</v>
          </cell>
        </row>
        <row r="23">
          <cell r="A23" t="str">
            <v>S07CBS09IPI</v>
          </cell>
          <cell r="B23" t="str">
            <v>S09IPI</v>
          </cell>
          <cell r="C23" t="str">
            <v>Investimenti Piccole Imprese</v>
          </cell>
          <cell r="D23" t="str">
            <v>S07CB</v>
          </cell>
          <cell r="E23" t="str">
            <v>Centrobanca</v>
          </cell>
          <cell r="F23">
            <v>10</v>
          </cell>
          <cell r="G23">
            <v>10</v>
          </cell>
          <cell r="H23">
            <v>10</v>
          </cell>
          <cell r="I23">
            <v>10</v>
          </cell>
          <cell r="J23">
            <v>10</v>
          </cell>
          <cell r="K23">
            <v>10</v>
          </cell>
        </row>
        <row r="24">
          <cell r="A24" t="str">
            <v>S07CBS10CBSI</v>
          </cell>
          <cell r="B24" t="str">
            <v>S10CBSI</v>
          </cell>
          <cell r="C24" t="str">
            <v>CB Sviluppo Impresa Sgr</v>
          </cell>
          <cell r="D24" t="str">
            <v>S07CB</v>
          </cell>
          <cell r="E24" t="str">
            <v>Centrobanca</v>
          </cell>
          <cell r="F24">
            <v>100</v>
          </cell>
          <cell r="G24">
            <v>100</v>
          </cell>
          <cell r="H24">
            <v>65.75</v>
          </cell>
          <cell r="I24">
            <v>65.75</v>
          </cell>
          <cell r="J24">
            <v>65.75</v>
          </cell>
          <cell r="K24">
            <v>65.75</v>
          </cell>
        </row>
        <row r="25">
          <cell r="A25" t="str">
            <v>S07CBS11SF</v>
          </cell>
          <cell r="B25" t="str">
            <v>S11SF</v>
          </cell>
          <cell r="C25" t="str">
            <v>CB Studio Finanziario</v>
          </cell>
          <cell r="D25" t="str">
            <v>S07CB</v>
          </cell>
          <cell r="E25" t="str">
            <v>Centrobanca</v>
          </cell>
          <cell r="F25">
            <v>100</v>
          </cell>
          <cell r="G25">
            <v>100</v>
          </cell>
          <cell r="H25">
            <v>100</v>
          </cell>
          <cell r="I25">
            <v>100</v>
          </cell>
          <cell r="J25">
            <v>100</v>
          </cell>
          <cell r="K25">
            <v>100</v>
          </cell>
        </row>
        <row r="26">
          <cell r="A26" t="str">
            <v>S00BPUS12BPBPRU</v>
          </cell>
          <cell r="B26" t="str">
            <v>S12BPBPRU</v>
          </cell>
          <cell r="C26" t="str">
            <v>BPU Pramerica</v>
          </cell>
          <cell r="D26" t="str">
            <v>S00BPU</v>
          </cell>
          <cell r="E26" t="str">
            <v>BPU Banca</v>
          </cell>
          <cell r="F26">
            <v>75.590999999999994</v>
          </cell>
          <cell r="G26">
            <v>51.720157894736843</v>
          </cell>
          <cell r="H26">
            <v>51.720999999999997</v>
          </cell>
          <cell r="I26">
            <v>51.720999999999997</v>
          </cell>
          <cell r="J26">
            <v>51.720999999999997</v>
          </cell>
          <cell r="K26">
            <v>51.720999999999997</v>
          </cell>
        </row>
        <row r="27">
          <cell r="A27" t="str">
            <v>S02BPAS12BPBPRU</v>
          </cell>
          <cell r="B27" t="str">
            <v>S12BPBPRU</v>
          </cell>
          <cell r="C27" t="str">
            <v>BPU Pramerica</v>
          </cell>
          <cell r="D27" t="str">
            <v>S02BPA</v>
          </cell>
          <cell r="E27" t="str">
            <v>Banca Popolare di Ancona</v>
          </cell>
          <cell r="F27">
            <v>16.861999999999998</v>
          </cell>
          <cell r="G27">
            <v>11.53715789473684</v>
          </cell>
          <cell r="H27">
            <v>11.537000000000001</v>
          </cell>
          <cell r="I27">
            <v>11.537000000000001</v>
          </cell>
          <cell r="J27">
            <v>11.537000000000001</v>
          </cell>
          <cell r="K27">
            <v>11.537000000000001</v>
          </cell>
        </row>
        <row r="28">
          <cell r="A28" t="str">
            <v>S03CRFS12BPBPRU</v>
          </cell>
          <cell r="B28" t="str">
            <v>S12BPBPRU</v>
          </cell>
          <cell r="C28" t="str">
            <v>BPU Pramerica</v>
          </cell>
          <cell r="D28" t="str">
            <v>S03CRF</v>
          </cell>
          <cell r="E28" t="str">
            <v>Cassa di Risparmio di Fano</v>
          </cell>
          <cell r="F28">
            <v>2.1190000000000002</v>
          </cell>
          <cell r="G28">
            <v>1.449842105263158</v>
          </cell>
          <cell r="H28">
            <v>1.4490000000000001</v>
          </cell>
          <cell r="I28">
            <v>1.4490000000000001</v>
          </cell>
          <cell r="J28">
            <v>1.4490000000000001</v>
          </cell>
          <cell r="K28">
            <v>1.4490000000000001</v>
          </cell>
        </row>
        <row r="29">
          <cell r="A29" t="str">
            <v>S04BPTS12BPBPRU</v>
          </cell>
          <cell r="B29" t="str">
            <v>S12BPBPRU</v>
          </cell>
          <cell r="C29" t="str">
            <v>BPU Pramerica</v>
          </cell>
          <cell r="D29" t="str">
            <v>S04BPT</v>
          </cell>
          <cell r="E29" t="str">
            <v>Banca Popolare di Todi</v>
          </cell>
          <cell r="F29">
            <v>0.42799999999999999</v>
          </cell>
          <cell r="G29">
            <v>0.2928421052631579</v>
          </cell>
          <cell r="H29">
            <v>0.29299999999999998</v>
          </cell>
          <cell r="I29">
            <v>0.29299999999999998</v>
          </cell>
          <cell r="J29">
            <v>0.29299999999999998</v>
          </cell>
          <cell r="K29">
            <v>0.29299999999999998</v>
          </cell>
        </row>
        <row r="30">
          <cell r="A30" t="str">
            <v>S00BPUS13BPBLEA</v>
          </cell>
          <cell r="B30" t="str">
            <v>S13BPBLEA</v>
          </cell>
          <cell r="C30" t="str">
            <v>BPU Leasing</v>
          </cell>
          <cell r="D30" t="str">
            <v>S00BPU</v>
          </cell>
          <cell r="E30" t="str">
            <v>BPU Banca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  <cell r="J30">
            <v>100</v>
          </cell>
          <cell r="K30">
            <v>100</v>
          </cell>
        </row>
        <row r="31">
          <cell r="A31" t="str">
            <v>S02BPAS14ESALEA</v>
          </cell>
          <cell r="B31" t="str">
            <v>S14ESALEA</v>
          </cell>
          <cell r="C31" t="str">
            <v>Esaleasing</v>
          </cell>
          <cell r="D31" t="str">
            <v>S02BPA</v>
          </cell>
          <cell r="E31" t="str">
            <v>Banca Popolare di Ancona</v>
          </cell>
          <cell r="F31">
            <v>97.796000000000006</v>
          </cell>
          <cell r="G31">
            <v>97.796000000000006</v>
          </cell>
          <cell r="H31">
            <v>97.796000000000006</v>
          </cell>
          <cell r="I31">
            <v>97.796000000000006</v>
          </cell>
          <cell r="J31">
            <v>97.796000000000006</v>
          </cell>
          <cell r="K31">
            <v>97.796000000000006</v>
          </cell>
        </row>
        <row r="32">
          <cell r="A32" t="str">
            <v>S03CRFS14ESALEA</v>
          </cell>
          <cell r="B32" t="str">
            <v>S14ESALEA</v>
          </cell>
          <cell r="C32" t="str">
            <v>Esaleasing</v>
          </cell>
          <cell r="D32" t="str">
            <v>S03CRF</v>
          </cell>
          <cell r="E32" t="str">
            <v>Cassa di Risparmio di Fano</v>
          </cell>
          <cell r="F32">
            <v>2</v>
          </cell>
          <cell r="G32">
            <v>2</v>
          </cell>
          <cell r="H32">
            <v>2</v>
          </cell>
          <cell r="I32">
            <v>2</v>
          </cell>
          <cell r="J32">
            <v>2</v>
          </cell>
          <cell r="K32">
            <v>2</v>
          </cell>
        </row>
        <row r="33">
          <cell r="A33" t="str">
            <v>S00BPUS15BGESA</v>
          </cell>
          <cell r="B33" t="str">
            <v>S15BGESA</v>
          </cell>
          <cell r="C33" t="str">
            <v>Bergamo Esattorie</v>
          </cell>
          <cell r="D33" t="str">
            <v>S00BPU</v>
          </cell>
          <cell r="E33" t="str">
            <v>BPU Banca</v>
          </cell>
          <cell r="F33">
            <v>100</v>
          </cell>
          <cell r="G33">
            <v>100</v>
          </cell>
          <cell r="H33">
            <v>100</v>
          </cell>
          <cell r="I33">
            <v>100</v>
          </cell>
          <cell r="J33">
            <v>100</v>
          </cell>
          <cell r="K33">
            <v>100</v>
          </cell>
        </row>
        <row r="34">
          <cell r="A34" t="str">
            <v>S02BPAS16ANTRI</v>
          </cell>
          <cell r="B34" t="str">
            <v>S16ANTRI</v>
          </cell>
          <cell r="C34" t="str">
            <v>Ancona Tributi</v>
          </cell>
          <cell r="D34" t="str">
            <v>S02BPA</v>
          </cell>
          <cell r="E34" t="str">
            <v>Banca Popolare di Ancona</v>
          </cell>
          <cell r="F34">
            <v>90</v>
          </cell>
          <cell r="G34">
            <v>90</v>
          </cell>
          <cell r="H34">
            <v>92.245000000000005</v>
          </cell>
          <cell r="I34">
            <v>92.245000000000005</v>
          </cell>
          <cell r="J34">
            <v>92.245000000000005</v>
          </cell>
          <cell r="K34">
            <v>92.245000000000005</v>
          </cell>
        </row>
        <row r="35">
          <cell r="A35" t="str">
            <v>S03CRFS16ANTRI</v>
          </cell>
          <cell r="B35" t="str">
            <v>S16ANTRI</v>
          </cell>
          <cell r="C35" t="str">
            <v>Ancona Tributi</v>
          </cell>
          <cell r="D35" t="str">
            <v>S03CRF</v>
          </cell>
          <cell r="E35" t="str">
            <v>Cassa di Risparmio di Fano</v>
          </cell>
          <cell r="F35">
            <v>10</v>
          </cell>
          <cell r="G35">
            <v>10</v>
          </cell>
          <cell r="H35">
            <v>7.7549999999999999</v>
          </cell>
          <cell r="I35">
            <v>7.7549999999999999</v>
          </cell>
          <cell r="J35">
            <v>7.7549999999999999</v>
          </cell>
          <cell r="K35">
            <v>7.7549999999999999</v>
          </cell>
        </row>
        <row r="36">
          <cell r="A36" t="str">
            <v>S12BPBPRUS17FINSER</v>
          </cell>
          <cell r="B36" t="str">
            <v>S17FINSER</v>
          </cell>
          <cell r="C36" t="str">
            <v>Finanzattiva Servizi</v>
          </cell>
          <cell r="D36" t="str">
            <v>S12BPBPRU</v>
          </cell>
          <cell r="E36" t="str">
            <v>BPB Prumerica sgr</v>
          </cell>
          <cell r="F36">
            <v>50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</row>
        <row r="37">
          <cell r="A37" t="str">
            <v>S07CBS17FINSER</v>
          </cell>
          <cell r="B37" t="str">
            <v>S17FINSER</v>
          </cell>
          <cell r="C37" t="str">
            <v>Finanzattiva Servizi</v>
          </cell>
          <cell r="D37" t="str">
            <v>S07CB</v>
          </cell>
          <cell r="E37" t="str">
            <v>Centrobanca</v>
          </cell>
          <cell r="F37">
            <v>50</v>
          </cell>
          <cell r="G37">
            <v>50</v>
          </cell>
          <cell r="H37">
            <v>50</v>
          </cell>
          <cell r="I37">
            <v>50</v>
          </cell>
          <cell r="J37">
            <v>50</v>
          </cell>
          <cell r="K37">
            <v>50</v>
          </cell>
        </row>
        <row r="38">
          <cell r="A38" t="str">
            <v>S00BPUS18PLUR</v>
          </cell>
          <cell r="B38" t="str">
            <v>S18PLUR</v>
          </cell>
          <cell r="C38" t="str">
            <v>Plurifid</v>
          </cell>
          <cell r="D38" t="str">
            <v>S00BPU</v>
          </cell>
          <cell r="E38" t="str">
            <v>BPU Banca</v>
          </cell>
          <cell r="F38">
            <v>100</v>
          </cell>
          <cell r="G38">
            <v>100</v>
          </cell>
          <cell r="H38">
            <v>100</v>
          </cell>
          <cell r="I38">
            <v>100</v>
          </cell>
          <cell r="J38">
            <v>100</v>
          </cell>
          <cell r="K38">
            <v>100</v>
          </cell>
        </row>
        <row r="39">
          <cell r="A39" t="str">
            <v>S00BPUS19PARTAS</v>
          </cell>
          <cell r="B39" t="str">
            <v>S19PARTAS</v>
          </cell>
          <cell r="C39" t="str">
            <v>BPB Partecipazioni Assicurative</v>
          </cell>
          <cell r="D39" t="str">
            <v>S00BPU</v>
          </cell>
          <cell r="E39" t="str">
            <v>BPU Banca</v>
          </cell>
          <cell r="F39">
            <v>85</v>
          </cell>
          <cell r="G39">
            <v>85</v>
          </cell>
          <cell r="H39">
            <v>85</v>
          </cell>
          <cell r="I39">
            <v>85</v>
          </cell>
          <cell r="J39">
            <v>85</v>
          </cell>
          <cell r="K39">
            <v>85</v>
          </cell>
        </row>
        <row r="40">
          <cell r="A40" t="str">
            <v>S02BPAS19PARTAS</v>
          </cell>
          <cell r="B40" t="str">
            <v>S19PARTAS</v>
          </cell>
          <cell r="C40" t="str">
            <v>BPB Partecipazioni Assicurative</v>
          </cell>
          <cell r="D40" t="str">
            <v>S02BPA</v>
          </cell>
          <cell r="E40" t="str">
            <v>Banca Popolare di Ancona</v>
          </cell>
          <cell r="F40">
            <v>15</v>
          </cell>
          <cell r="G40">
            <v>15</v>
          </cell>
          <cell r="H40">
            <v>15</v>
          </cell>
          <cell r="I40">
            <v>15</v>
          </cell>
          <cell r="J40">
            <v>15</v>
          </cell>
          <cell r="K40">
            <v>15</v>
          </cell>
        </row>
        <row r="41">
          <cell r="A41" t="str">
            <v>S00BPUS22BPBSIM</v>
          </cell>
          <cell r="B41" t="str">
            <v>S22BPBSIM</v>
          </cell>
          <cell r="C41" t="str">
            <v>BPU Sim</v>
          </cell>
          <cell r="D41" t="str">
            <v>S00BPU</v>
          </cell>
          <cell r="E41" t="str">
            <v>BPU Banca</v>
          </cell>
          <cell r="F41">
            <v>100</v>
          </cell>
          <cell r="G41">
            <v>100</v>
          </cell>
          <cell r="H41">
            <v>100</v>
          </cell>
          <cell r="I41">
            <v>100</v>
          </cell>
          <cell r="J41">
            <v>100</v>
          </cell>
          <cell r="K41">
            <v>100</v>
          </cell>
        </row>
        <row r="42">
          <cell r="A42" t="str">
            <v>S00BPUS23BAN247</v>
          </cell>
          <cell r="B42" t="str">
            <v>S23BAN247</v>
          </cell>
          <cell r="C42" t="str">
            <v>Banca24-7</v>
          </cell>
          <cell r="D42" t="str">
            <v>S00BPU</v>
          </cell>
          <cell r="E42" t="str">
            <v>BPU Banca</v>
          </cell>
          <cell r="F42">
            <v>100</v>
          </cell>
          <cell r="G42">
            <v>100</v>
          </cell>
          <cell r="H42">
            <v>100</v>
          </cell>
          <cell r="I42">
            <v>100</v>
          </cell>
          <cell r="J42">
            <v>100</v>
          </cell>
          <cell r="K42">
            <v>100</v>
          </cell>
        </row>
        <row r="43">
          <cell r="A43" t="str">
            <v>S00BPUS24BPBIMM</v>
          </cell>
          <cell r="B43" t="str">
            <v>S24BPBIMM</v>
          </cell>
          <cell r="C43" t="str">
            <v>BPB Immobiliare</v>
          </cell>
          <cell r="D43" t="str">
            <v>S00BPU</v>
          </cell>
          <cell r="E43" t="str">
            <v>BPU Banca</v>
          </cell>
          <cell r="F43">
            <v>100</v>
          </cell>
          <cell r="G43">
            <v>100</v>
          </cell>
          <cell r="H43">
            <v>100</v>
          </cell>
          <cell r="I43">
            <v>100</v>
          </cell>
          <cell r="J43">
            <v>100</v>
          </cell>
          <cell r="K43">
            <v>100</v>
          </cell>
        </row>
        <row r="44">
          <cell r="A44" t="str">
            <v>S00BPUS30ABF</v>
          </cell>
          <cell r="B44" t="str">
            <v>S30ABF</v>
          </cell>
          <cell r="C44" t="str">
            <v>ABF Leasing (50%)</v>
          </cell>
          <cell r="D44" t="str">
            <v>S00BPU</v>
          </cell>
          <cell r="E44" t="str">
            <v>BPU Banca</v>
          </cell>
          <cell r="F44">
            <v>100</v>
          </cell>
          <cell r="G44">
            <v>100</v>
          </cell>
          <cell r="H44">
            <v>100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S00BPUS31PANDA</v>
          </cell>
          <cell r="B45" t="str">
            <v>S31PANDA</v>
          </cell>
          <cell r="C45" t="str">
            <v>Immobiliare Panda</v>
          </cell>
          <cell r="D45" t="str">
            <v>S00BPU</v>
          </cell>
          <cell r="E45" t="str">
            <v>BPU Banca</v>
          </cell>
          <cell r="F45">
            <v>100</v>
          </cell>
          <cell r="G45">
            <v>100</v>
          </cell>
          <cell r="H45">
            <v>100</v>
          </cell>
          <cell r="I45">
            <v>100</v>
          </cell>
          <cell r="J45">
            <v>100</v>
          </cell>
          <cell r="K45">
            <v>100</v>
          </cell>
        </row>
        <row r="46">
          <cell r="A46" t="str">
            <v>S00BPUS32SERICO</v>
          </cell>
          <cell r="B46" t="str">
            <v>S32SERICO</v>
          </cell>
          <cell r="C46" t="str">
            <v>Immobiliare Serico</v>
          </cell>
          <cell r="D46" t="str">
            <v>S00BPU</v>
          </cell>
          <cell r="E46" t="str">
            <v>BPU Banca</v>
          </cell>
          <cell r="F46">
            <v>16.385000000000002</v>
          </cell>
          <cell r="G46">
            <v>16.385000000000002</v>
          </cell>
          <cell r="H46">
            <v>16.385000000000002</v>
          </cell>
          <cell r="I46">
            <v>16.385000000000002</v>
          </cell>
          <cell r="J46">
            <v>16.385000000000002</v>
          </cell>
          <cell r="K46">
            <v>16.385000000000002</v>
          </cell>
        </row>
        <row r="47">
          <cell r="A47" t="str">
            <v>S26CARIMES32SERICO</v>
          </cell>
          <cell r="B47" t="str">
            <v>S32SERICO</v>
          </cell>
          <cell r="C47" t="str">
            <v>Immobiliare Serico</v>
          </cell>
          <cell r="D47" t="str">
            <v>S26CARIME</v>
          </cell>
          <cell r="E47" t="str">
            <v>Carime</v>
          </cell>
          <cell r="F47">
            <v>36.948999999999998</v>
          </cell>
          <cell r="G47">
            <v>36.948999999999998</v>
          </cell>
          <cell r="H47">
            <v>36.948999999999998</v>
          </cell>
          <cell r="I47">
            <v>36.948999999999998</v>
          </cell>
          <cell r="J47">
            <v>36.948999999999998</v>
          </cell>
          <cell r="K47">
            <v>36.948999999999998</v>
          </cell>
        </row>
        <row r="48">
          <cell r="A48" t="str">
            <v>S24BPBIMMS32SERICO</v>
          </cell>
          <cell r="B48" t="str">
            <v>S32SERICO</v>
          </cell>
          <cell r="C48" t="str">
            <v>Immobiliare Serico</v>
          </cell>
          <cell r="D48" t="str">
            <v>S24BPBIMM</v>
          </cell>
          <cell r="E48" t="str">
            <v>BPB Immobiliare</v>
          </cell>
          <cell r="F48">
            <v>46.665999999999997</v>
          </cell>
          <cell r="G48">
            <v>46.665999999999997</v>
          </cell>
          <cell r="H48">
            <v>46.665999999999997</v>
          </cell>
          <cell r="I48">
            <v>46.665999999999997</v>
          </cell>
          <cell r="J48">
            <v>46.665999999999997</v>
          </cell>
          <cell r="K48">
            <v>46.665999999999997</v>
          </cell>
        </row>
        <row r="49">
          <cell r="A49" t="str">
            <v>S07CBS33IWBANK</v>
          </cell>
          <cell r="B49" t="str">
            <v>S33IWBANK</v>
          </cell>
          <cell r="C49" t="str">
            <v>IW Bank</v>
          </cell>
          <cell r="D49" t="str">
            <v>S07CB</v>
          </cell>
          <cell r="E49" t="str">
            <v>Centrobanca</v>
          </cell>
          <cell r="F49">
            <v>80</v>
          </cell>
          <cell r="G49">
            <v>80</v>
          </cell>
          <cell r="H49">
            <v>51</v>
          </cell>
          <cell r="I49">
            <v>51</v>
          </cell>
          <cell r="J49">
            <v>51</v>
          </cell>
          <cell r="K49">
            <v>51</v>
          </cell>
        </row>
        <row r="50">
          <cell r="A50" t="str">
            <v>S00BPUS40NUOVA1</v>
          </cell>
          <cell r="B50" t="str">
            <v>S40NUOVA1</v>
          </cell>
          <cell r="C50" t="str">
            <v>Nuova1 - Piano Sportelli</v>
          </cell>
          <cell r="D50" t="str">
            <v>S00BPU</v>
          </cell>
          <cell r="E50" t="str">
            <v>BPU Banca</v>
          </cell>
          <cell r="F50">
            <v>100</v>
          </cell>
          <cell r="G50">
            <v>100</v>
          </cell>
          <cell r="H50">
            <v>100</v>
          </cell>
          <cell r="I50">
            <v>100</v>
          </cell>
          <cell r="J50">
            <v>100</v>
          </cell>
          <cell r="K50">
            <v>100</v>
          </cell>
        </row>
        <row r="51">
          <cell r="A51" t="str">
            <v>S00BPUS41NUOVA2</v>
          </cell>
          <cell r="B51" t="str">
            <v>S41NUOVA2</v>
          </cell>
          <cell r="C51" t="str">
            <v>Nuova2</v>
          </cell>
          <cell r="D51" t="str">
            <v>S00BPU</v>
          </cell>
          <cell r="E51" t="str">
            <v>BPU Banca</v>
          </cell>
          <cell r="F51">
            <v>100</v>
          </cell>
          <cell r="G51">
            <v>100</v>
          </cell>
          <cell r="H51">
            <v>100</v>
          </cell>
          <cell r="I51">
            <v>100</v>
          </cell>
          <cell r="J51">
            <v>100</v>
          </cell>
          <cell r="K51">
            <v>100</v>
          </cell>
        </row>
        <row r="52">
          <cell r="A52" t="str">
            <v>S00BPUS42NUOVA3</v>
          </cell>
          <cell r="B52" t="str">
            <v>S42NUOVA3</v>
          </cell>
          <cell r="C52" t="str">
            <v>Nuova3</v>
          </cell>
          <cell r="D52" t="str">
            <v>S00BPU</v>
          </cell>
          <cell r="E52" t="str">
            <v>BPU Banca</v>
          </cell>
          <cell r="F52">
            <v>100</v>
          </cell>
          <cell r="G52">
            <v>100</v>
          </cell>
          <cell r="H52">
            <v>100</v>
          </cell>
          <cell r="I52">
            <v>100</v>
          </cell>
          <cell r="J52">
            <v>100</v>
          </cell>
          <cell r="K52">
            <v>100</v>
          </cell>
        </row>
        <row r="53">
          <cell r="A53" t="str">
            <v>S00BPUS43NUOVA4</v>
          </cell>
          <cell r="B53" t="str">
            <v>S43NUOVA4</v>
          </cell>
          <cell r="C53" t="str">
            <v>Nuova4</v>
          </cell>
          <cell r="D53" t="str">
            <v>S00BPU</v>
          </cell>
          <cell r="E53" t="str">
            <v>BPU Banca</v>
          </cell>
          <cell r="F53">
            <v>100</v>
          </cell>
          <cell r="G53">
            <v>100</v>
          </cell>
          <cell r="H53">
            <v>100</v>
          </cell>
          <cell r="I53">
            <v>100</v>
          </cell>
          <cell r="J53">
            <v>100</v>
          </cell>
          <cell r="K53">
            <v>100</v>
          </cell>
        </row>
        <row r="54">
          <cell r="A54" t="str">
            <v>S00BPUS44NUOVA5</v>
          </cell>
          <cell r="B54" t="str">
            <v>S44NUOVA5</v>
          </cell>
          <cell r="C54" t="str">
            <v>Nuova5 - Rettifiche best&gt;&gt;base</v>
          </cell>
          <cell r="D54" t="str">
            <v>S00BPU</v>
          </cell>
          <cell r="E54" t="str">
            <v>BPU Banca</v>
          </cell>
          <cell r="F54">
            <v>100</v>
          </cell>
          <cell r="G54">
            <v>100</v>
          </cell>
          <cell r="H54">
            <v>100</v>
          </cell>
          <cell r="I54">
            <v>100</v>
          </cell>
          <cell r="J54">
            <v>100</v>
          </cell>
          <cell r="K54">
            <v>100</v>
          </cell>
        </row>
        <row r="55">
          <cell r="A55" t="str">
            <v>*****</v>
          </cell>
          <cell r="B55" t="str">
            <v>*****</v>
          </cell>
        </row>
        <row r="57">
          <cell r="B57" t="str">
            <v>imprese consolidate al patrimonio netto</v>
          </cell>
        </row>
        <row r="58">
          <cell r="A58" t="str">
            <v>S00BPUPN01ARCA</v>
          </cell>
          <cell r="B58" t="str">
            <v>PN01ARCA</v>
          </cell>
          <cell r="C58" t="str">
            <v>ARCA Sgr</v>
          </cell>
          <cell r="D58" t="str">
            <v>S00BPU</v>
          </cell>
          <cell r="E58" t="str">
            <v>BPU Banca</v>
          </cell>
          <cell r="F58">
            <v>16.782</v>
          </cell>
          <cell r="G58">
            <v>21.204000000000001</v>
          </cell>
          <cell r="H58">
            <v>21.204000000000001</v>
          </cell>
          <cell r="I58">
            <v>21.204000000000001</v>
          </cell>
          <cell r="J58">
            <v>21.204000000000001</v>
          </cell>
          <cell r="K58">
            <v>21.204000000000001</v>
          </cell>
        </row>
        <row r="59">
          <cell r="A59" t="str">
            <v>S02BPAPN01ARCA</v>
          </cell>
          <cell r="B59" t="str">
            <v>PN01ARCA</v>
          </cell>
          <cell r="C59" t="str">
            <v>ARCA Sgr</v>
          </cell>
          <cell r="D59" t="str">
            <v>S02BPA</v>
          </cell>
          <cell r="E59" t="str">
            <v>Banca Popolare di Ancona</v>
          </cell>
          <cell r="F59">
            <v>3.302</v>
          </cell>
          <cell r="G59">
            <v>3.302</v>
          </cell>
          <cell r="H59">
            <v>3.302</v>
          </cell>
          <cell r="I59">
            <v>3.302</v>
          </cell>
          <cell r="J59">
            <v>3.302</v>
          </cell>
          <cell r="K59">
            <v>3.302</v>
          </cell>
        </row>
        <row r="60">
          <cell r="A60" t="str">
            <v>S00BPUPN02ASSIFIT</v>
          </cell>
          <cell r="B60" t="str">
            <v>PN02ASSIFIT</v>
          </cell>
          <cell r="C60" t="str">
            <v>Assifit</v>
          </cell>
          <cell r="D60" t="str">
            <v>S00BPU</v>
          </cell>
          <cell r="E60" t="str">
            <v>BPU Banca</v>
          </cell>
          <cell r="F60">
            <v>76.525000000000006</v>
          </cell>
          <cell r="G60">
            <v>76.525000000000006</v>
          </cell>
          <cell r="H60">
            <v>76.525000000000006</v>
          </cell>
          <cell r="I60">
            <v>76.525000000000006</v>
          </cell>
          <cell r="J60">
            <v>76.525000000000006</v>
          </cell>
          <cell r="K60">
            <v>76.525000000000006</v>
          </cell>
        </row>
        <row r="61">
          <cell r="A61" t="str">
            <v>S02BPAPN02ASSIFIT</v>
          </cell>
          <cell r="B61" t="str">
            <v>PN02ASSIFIT</v>
          </cell>
          <cell r="C61" t="str">
            <v>Assifit</v>
          </cell>
          <cell r="D61" t="str">
            <v>S02BPA</v>
          </cell>
          <cell r="E61" t="str">
            <v>Banca Popolare di Ancona</v>
          </cell>
          <cell r="F61">
            <v>13.5</v>
          </cell>
          <cell r="G61">
            <v>13.5</v>
          </cell>
          <cell r="H61">
            <v>13.5</v>
          </cell>
          <cell r="I61">
            <v>13.5</v>
          </cell>
          <cell r="J61">
            <v>13.5</v>
          </cell>
          <cell r="K61">
            <v>13.5</v>
          </cell>
        </row>
        <row r="62">
          <cell r="A62" t="str">
            <v>S00BPUPN03BPBASS</v>
          </cell>
          <cell r="B62" t="str">
            <v>PN03BPBASS</v>
          </cell>
          <cell r="C62" t="str">
            <v>BPB Assicurazioni</v>
          </cell>
          <cell r="D62" t="str">
            <v>S00BPU</v>
          </cell>
          <cell r="E62" t="str">
            <v>BPU Banca</v>
          </cell>
          <cell r="F62">
            <v>85</v>
          </cell>
          <cell r="G62">
            <v>85</v>
          </cell>
          <cell r="H62">
            <v>85</v>
          </cell>
          <cell r="I62">
            <v>85</v>
          </cell>
          <cell r="J62">
            <v>85</v>
          </cell>
          <cell r="K62">
            <v>50</v>
          </cell>
        </row>
        <row r="63">
          <cell r="A63" t="str">
            <v>S02BPAPN03BPBASS</v>
          </cell>
          <cell r="B63" t="str">
            <v>PN03BPBASS</v>
          </cell>
          <cell r="C63" t="str">
            <v>BPB Assicurazioni</v>
          </cell>
          <cell r="D63" t="str">
            <v>S02BPA</v>
          </cell>
          <cell r="E63" t="str">
            <v>Banca Popolare di Ancona</v>
          </cell>
          <cell r="F63">
            <v>15</v>
          </cell>
          <cell r="G63">
            <v>15</v>
          </cell>
          <cell r="H63">
            <v>15</v>
          </cell>
          <cell r="I63">
            <v>15</v>
          </cell>
          <cell r="J63">
            <v>15</v>
          </cell>
          <cell r="K63">
            <v>15</v>
          </cell>
        </row>
        <row r="64">
          <cell r="A64" t="str">
            <v>S00BPUPN04BPBASSVITA</v>
          </cell>
          <cell r="B64" t="str">
            <v>PN04BPBASSVITA</v>
          </cell>
          <cell r="C64" t="str">
            <v>BPB Assicurazioni Vita</v>
          </cell>
          <cell r="D64" t="str">
            <v>S00BPU</v>
          </cell>
          <cell r="E64" t="str">
            <v>BPU Banca</v>
          </cell>
          <cell r="F64">
            <v>85</v>
          </cell>
          <cell r="G64">
            <v>85</v>
          </cell>
          <cell r="H64">
            <v>85</v>
          </cell>
          <cell r="I64">
            <v>85</v>
          </cell>
          <cell r="J64">
            <v>85</v>
          </cell>
          <cell r="K64">
            <v>85</v>
          </cell>
        </row>
        <row r="65">
          <cell r="A65" t="str">
            <v>S02BPAPN04BPBASSVITA</v>
          </cell>
          <cell r="B65" t="str">
            <v>PN04BPBASSVITA</v>
          </cell>
          <cell r="C65" t="str">
            <v>BPB Assicurazioni Vita</v>
          </cell>
          <cell r="D65" t="str">
            <v>S02BPA</v>
          </cell>
          <cell r="E65" t="str">
            <v>Banca Popolare di Ancona</v>
          </cell>
          <cell r="F65">
            <v>15</v>
          </cell>
          <cell r="G65">
            <v>15</v>
          </cell>
          <cell r="H65">
            <v>15</v>
          </cell>
          <cell r="I65">
            <v>15</v>
          </cell>
          <cell r="J65">
            <v>15</v>
          </cell>
          <cell r="K65">
            <v>15</v>
          </cell>
        </row>
        <row r="66">
          <cell r="A66" t="str">
            <v>S00BPUPN05ASSIREMA</v>
          </cell>
          <cell r="B66" t="str">
            <v>PN05ASSIREMA</v>
          </cell>
          <cell r="C66" t="str">
            <v>BPB Assirema</v>
          </cell>
          <cell r="D66" t="str">
            <v>S00BPU</v>
          </cell>
          <cell r="E66" t="str">
            <v>BPU Banca</v>
          </cell>
          <cell r="F66">
            <v>85</v>
          </cell>
          <cell r="G66">
            <v>85</v>
          </cell>
          <cell r="H66">
            <v>85</v>
          </cell>
          <cell r="I66">
            <v>85</v>
          </cell>
          <cell r="J66">
            <v>85</v>
          </cell>
          <cell r="K66">
            <v>85</v>
          </cell>
        </row>
        <row r="67">
          <cell r="A67" t="str">
            <v>S02BPAPN05ASSIREMA</v>
          </cell>
          <cell r="B67" t="str">
            <v>PN05ASSIREMA</v>
          </cell>
          <cell r="C67" t="str">
            <v>BPB Assirema</v>
          </cell>
          <cell r="D67" t="str">
            <v>S02BPA</v>
          </cell>
          <cell r="E67" t="str">
            <v>Banca Popolare di Ancona</v>
          </cell>
          <cell r="F67">
            <v>15</v>
          </cell>
          <cell r="G67">
            <v>15</v>
          </cell>
          <cell r="H67">
            <v>15</v>
          </cell>
          <cell r="I67">
            <v>15</v>
          </cell>
          <cell r="J67">
            <v>15</v>
          </cell>
          <cell r="K67">
            <v>15</v>
          </cell>
        </row>
        <row r="68">
          <cell r="A68" t="str">
            <v>S00BPUPN06MEDASS</v>
          </cell>
          <cell r="B68" t="str">
            <v>PN06MEDASS</v>
          </cell>
          <cell r="C68" t="str">
            <v>BPB Mediazioni Assicurative</v>
          </cell>
          <cell r="D68" t="str">
            <v>S00BPU</v>
          </cell>
          <cell r="E68" t="str">
            <v>BPU Banca</v>
          </cell>
          <cell r="F68">
            <v>88</v>
          </cell>
          <cell r="G68">
            <v>88</v>
          </cell>
          <cell r="H68">
            <v>88</v>
          </cell>
          <cell r="I68">
            <v>88</v>
          </cell>
          <cell r="J68">
            <v>88</v>
          </cell>
          <cell r="K68">
            <v>88</v>
          </cell>
        </row>
        <row r="69">
          <cell r="A69" t="str">
            <v>S07CBPN07CENTROSIEL</v>
          </cell>
          <cell r="B69" t="str">
            <v>PN07CENTROSIEL</v>
          </cell>
          <cell r="C69" t="str">
            <v>Centrosiel</v>
          </cell>
          <cell r="D69" t="str">
            <v>S07CB</v>
          </cell>
          <cell r="E69" t="str">
            <v>Centrobanca</v>
          </cell>
          <cell r="F69">
            <v>47</v>
          </cell>
          <cell r="G69">
            <v>47</v>
          </cell>
          <cell r="H69">
            <v>47</v>
          </cell>
          <cell r="I69">
            <v>47</v>
          </cell>
          <cell r="J69">
            <v>47</v>
          </cell>
          <cell r="K69">
            <v>47</v>
          </cell>
        </row>
        <row r="70">
          <cell r="A70" t="str">
            <v>S00BPUPN08CLICKICT</v>
          </cell>
          <cell r="B70" t="str">
            <v>PN08CLICKICT</v>
          </cell>
          <cell r="C70" t="str">
            <v>Click-ict</v>
          </cell>
          <cell r="D70" t="str">
            <v>S00BPU</v>
          </cell>
          <cell r="E70" t="str">
            <v>BPU Banca</v>
          </cell>
          <cell r="F70">
            <v>45</v>
          </cell>
          <cell r="G70">
            <v>45</v>
          </cell>
          <cell r="H70">
            <v>45</v>
          </cell>
          <cell r="I70">
            <v>45</v>
          </cell>
          <cell r="J70">
            <v>45</v>
          </cell>
          <cell r="K70">
            <v>45</v>
          </cell>
        </row>
        <row r="71">
          <cell r="A71" t="str">
            <v>S23BAN247PN09ESOLU</v>
          </cell>
          <cell r="B71" t="str">
            <v>PN09ESOLU</v>
          </cell>
          <cell r="C71" t="str">
            <v>E-solution</v>
          </cell>
          <cell r="D71" t="str">
            <v>S23BAN247</v>
          </cell>
          <cell r="E71" t="str">
            <v>Banca24-7</v>
          </cell>
          <cell r="F71">
            <v>100</v>
          </cell>
          <cell r="G71">
            <v>100</v>
          </cell>
          <cell r="H71">
            <v>100</v>
          </cell>
          <cell r="I71">
            <v>100</v>
          </cell>
          <cell r="J71">
            <v>100</v>
          </cell>
          <cell r="K71">
            <v>100</v>
          </cell>
        </row>
        <row r="72">
          <cell r="A72" t="str">
            <v>S05BDGPN10GREEN</v>
          </cell>
          <cell r="B72" t="str">
            <v>PN10GREEN</v>
          </cell>
          <cell r="C72" t="str">
            <v>Green Club</v>
          </cell>
          <cell r="D72" t="str">
            <v>S05BDG</v>
          </cell>
          <cell r="E72" t="str">
            <v>BDG sa</v>
          </cell>
          <cell r="F72">
            <v>100</v>
          </cell>
          <cell r="G72">
            <v>100</v>
          </cell>
          <cell r="H72">
            <v>100</v>
          </cell>
          <cell r="I72">
            <v>100</v>
          </cell>
          <cell r="J72">
            <v>100</v>
          </cell>
          <cell r="K72">
            <v>100</v>
          </cell>
        </row>
        <row r="73">
          <cell r="A73" t="str">
            <v>S00BPUPN11MERCIMP</v>
          </cell>
          <cell r="B73" t="str">
            <v>PN11MERCIMP</v>
          </cell>
          <cell r="C73" t="str">
            <v>Mercato Impresa</v>
          </cell>
          <cell r="D73" t="str">
            <v>S00BPU</v>
          </cell>
          <cell r="E73" t="str">
            <v>BPU Banca</v>
          </cell>
          <cell r="F73">
            <v>100</v>
          </cell>
          <cell r="G73">
            <v>100</v>
          </cell>
          <cell r="H73">
            <v>100</v>
          </cell>
          <cell r="I73">
            <v>100</v>
          </cell>
          <cell r="J73">
            <v>100</v>
          </cell>
          <cell r="K73">
            <v>100</v>
          </cell>
        </row>
        <row r="74">
          <cell r="A74" t="str">
            <v>PN06MEDASSPN12SECURB</v>
          </cell>
          <cell r="B74" t="str">
            <v>PN12SECURB</v>
          </cell>
          <cell r="C74" t="str">
            <v>Secur Broker</v>
          </cell>
          <cell r="D74" t="str">
            <v>PN06MEDASS</v>
          </cell>
          <cell r="E74" t="str">
            <v>BPB Mediazioni Assicurative</v>
          </cell>
          <cell r="F74">
            <v>40</v>
          </cell>
          <cell r="G74">
            <v>40</v>
          </cell>
          <cell r="H74">
            <v>40</v>
          </cell>
          <cell r="I74">
            <v>40</v>
          </cell>
          <cell r="J74">
            <v>40</v>
          </cell>
          <cell r="K74">
            <v>40</v>
          </cell>
        </row>
        <row r="75">
          <cell r="A75" t="str">
            <v>S00BPUPN13SFCONS</v>
          </cell>
          <cell r="B75" t="str">
            <v>PN13SFCONS</v>
          </cell>
          <cell r="C75" t="str">
            <v>SF Consulting</v>
          </cell>
          <cell r="D75" t="str">
            <v>S00BPU</v>
          </cell>
          <cell r="E75" t="str">
            <v>BPU Banca</v>
          </cell>
          <cell r="F75">
            <v>35</v>
          </cell>
          <cell r="G75">
            <v>35</v>
          </cell>
          <cell r="H75">
            <v>35</v>
          </cell>
          <cell r="I75">
            <v>35</v>
          </cell>
          <cell r="J75">
            <v>35</v>
          </cell>
          <cell r="K75">
            <v>35</v>
          </cell>
        </row>
        <row r="76">
          <cell r="A76" t="str">
            <v>S05BDGPN14SOFIPO</v>
          </cell>
          <cell r="B76" t="str">
            <v>PN14SOFIPO</v>
          </cell>
          <cell r="C76" t="str">
            <v>Sofipo Fiduciaire</v>
          </cell>
          <cell r="D76" t="str">
            <v>S05BDG</v>
          </cell>
          <cell r="E76" t="str">
            <v>BDG Finanziaria SA</v>
          </cell>
          <cell r="F76">
            <v>30</v>
          </cell>
          <cell r="G76">
            <v>30</v>
          </cell>
          <cell r="H76">
            <v>30</v>
          </cell>
          <cell r="I76">
            <v>30</v>
          </cell>
          <cell r="J76">
            <v>30</v>
          </cell>
          <cell r="K76">
            <v>30</v>
          </cell>
        </row>
      </sheetData>
      <sheetData sheetId="68"/>
      <sheetData sheetId="69"/>
      <sheetData sheetId="70"/>
      <sheetData sheetId="7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classifiche BPCI"/>
      <sheetName val="consolidato TARGET "/>
      <sheetName val="RANGE CE2004"/>
      <sheetName val="CE2004"/>
      <sheetName val="confronto piano MINT"/>
      <sheetName val="confronto piano COST INCOME"/>
      <sheetName val="confronto piano"/>
      <sheetName val="Trimestri 2005"/>
      <sheetName val="consolidato stampa"/>
      <sheetName val="consolidato BEST stampa"/>
      <sheetName val="consolidato"/>
      <sheetName val="consolidato BEST"/>
      <sheetName val="aggregato2003"/>
      <sheetName val="aggregato2004"/>
      <sheetName val="aggregato_ITr_ 2005"/>
      <sheetName val="aggregato_IITr_2005"/>
      <sheetName val="aggregato_IIITr_2005"/>
      <sheetName val="aggregato_IVTr_2005"/>
      <sheetName val="aggregato2005"/>
      <sheetName val="aggregato2006"/>
      <sheetName val="aggregato2007"/>
      <sheetName val="SPESE PERSONALE"/>
      <sheetName val="SPESE AMM PERIMETRO CORE"/>
      <sheetName val="SPESE AMM ALTRE SOC"/>
      <sheetName val="AMMORTAMENTI"/>
      <sheetName val="ONERI INTEGRAZIONE"/>
      <sheetName val="riepilogo interessi netti"/>
      <sheetName val="riepilogo commissioni nette"/>
      <sheetName val="BPU"/>
      <sheetName val="BPB"/>
      <sheetName val="BPCI"/>
      <sheetName val="BPA"/>
      <sheetName val="CRF"/>
      <sheetName val="BPT"/>
      <sheetName val="CARIME"/>
      <sheetName val="BDG"/>
      <sheetName val="BPU_INT_FINANCE_PLC"/>
      <sheetName val="BPU_INT_SA"/>
      <sheetName val="CENTROBANCA"/>
      <sheetName val="IPI"/>
      <sheetName val="CB_SVILUPPO_IMPRESA"/>
      <sheetName val="CB_STUDIO_FINANZIARIO"/>
      <sheetName val="BPU_PRUMERICA"/>
      <sheetName val="BPB_LEASING"/>
      <sheetName val="ESALEASING"/>
      <sheetName val="BERGAMO_ESATTORIE"/>
      <sheetName val="ANCONA_TRIBUTI"/>
      <sheetName val="FINANZATTIVA_SERVIZI"/>
      <sheetName val="PLURIFID"/>
      <sheetName val="BPB_PART_ASSIC"/>
      <sheetName val="BPU_SIM"/>
      <sheetName val="BANCA247"/>
      <sheetName val="BPB_IMMOBILIARE"/>
      <sheetName val="ABF_LEASING"/>
      <sheetName val="IMMOBILIARE_SERICO"/>
      <sheetName val="IW_BANK"/>
      <sheetName val="NUOVA1"/>
      <sheetName val="NUOVA2"/>
      <sheetName val="NUOVA3"/>
      <sheetName val="NUOVA4"/>
      <sheetName val="NUOVA5"/>
      <sheetName val="SOC PATRIMONIO NETTO"/>
      <sheetName val="formazione utile"/>
      <sheetName val="proventi straordinari"/>
      <sheetName val="dividendi riepilogo"/>
      <sheetName val="dividendi dettaglio"/>
      <sheetName val="PERC PARTECIPAZIONE GRUPPO"/>
      <sheetName val="PERC PARTECIPAZIONE INDIVIDUALE"/>
      <sheetName val="ALIQUOTE FISCALI"/>
      <sheetName val="AMMORTAMENTO AVVIAMENTI"/>
      <sheetName val="INFRAGRUPPO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6">
          <cell r="A6" t="str">
            <v>S01BPB</v>
          </cell>
          <cell r="B6" t="str">
            <v>Banca Popolare di Bergamo Spa</v>
          </cell>
          <cell r="C6">
            <v>100</v>
          </cell>
          <cell r="D6">
            <v>100</v>
          </cell>
          <cell r="E6">
            <v>100</v>
          </cell>
          <cell r="F6">
            <v>100</v>
          </cell>
          <cell r="G6">
            <v>100</v>
          </cell>
          <cell r="H6">
            <v>100</v>
          </cell>
        </row>
        <row r="7">
          <cell r="A7" t="str">
            <v>S25BPCI</v>
          </cell>
          <cell r="B7" t="str">
            <v>Banca Popolare Commercio e Industria Spa</v>
          </cell>
          <cell r="C7">
            <v>100</v>
          </cell>
          <cell r="D7">
            <v>100</v>
          </cell>
          <cell r="E7">
            <v>92.59</v>
          </cell>
          <cell r="F7">
            <v>83.32</v>
          </cell>
          <cell r="G7">
            <v>83.32</v>
          </cell>
          <cell r="H7">
            <v>83.32</v>
          </cell>
        </row>
        <row r="8">
          <cell r="A8" t="str">
            <v>S26CARIME</v>
          </cell>
          <cell r="B8" t="str">
            <v>Banca Carime Spa</v>
          </cell>
          <cell r="C8">
            <v>75.02</v>
          </cell>
          <cell r="D8">
            <v>68.7</v>
          </cell>
          <cell r="E8">
            <v>68.537000000000006</v>
          </cell>
          <cell r="F8">
            <v>85.667000000000002</v>
          </cell>
          <cell r="G8">
            <v>85.667000000000002</v>
          </cell>
          <cell r="H8">
            <v>85.667000000000002</v>
          </cell>
        </row>
        <row r="9">
          <cell r="A9" t="str">
            <v>S02BPA</v>
          </cell>
          <cell r="B9" t="str">
            <v>Banca Popolare di Ancona</v>
          </cell>
          <cell r="C9">
            <v>94.682000000000002</v>
          </cell>
          <cell r="D9">
            <v>94.682000000000002</v>
          </cell>
          <cell r="E9">
            <v>94.682000000000002</v>
          </cell>
          <cell r="F9">
            <v>94.682000000000002</v>
          </cell>
          <cell r="G9">
            <v>94.682000000000002</v>
          </cell>
          <cell r="H9">
            <v>94.682000000000002</v>
          </cell>
        </row>
        <row r="10">
          <cell r="A10" t="str">
            <v>S03CRF</v>
          </cell>
          <cell r="B10" t="str">
            <v>Cassa di Risparmio di Fano</v>
          </cell>
          <cell r="C10">
            <v>94.465178219999999</v>
          </cell>
          <cell r="D10">
            <v>94.465178219999999</v>
          </cell>
          <cell r="E10">
            <v>94.601520300000004</v>
          </cell>
          <cell r="F10">
            <v>94.601520300000004</v>
          </cell>
          <cell r="G10">
            <v>94.601520300000004</v>
          </cell>
          <cell r="H10">
            <v>94.601520300000004</v>
          </cell>
        </row>
        <row r="11">
          <cell r="A11" t="str">
            <v>S04BPT</v>
          </cell>
          <cell r="B11" t="str">
            <v>Banca Popolare di Todi</v>
          </cell>
          <cell r="C11">
            <v>81.218219599999998</v>
          </cell>
          <cell r="D11">
            <v>94.682000000000002</v>
          </cell>
          <cell r="E11">
            <v>92.878307899999996</v>
          </cell>
          <cell r="F11">
            <v>92.878307899999996</v>
          </cell>
          <cell r="G11">
            <v>92.878307899999996</v>
          </cell>
          <cell r="H11">
            <v>92.878307899999996</v>
          </cell>
        </row>
        <row r="12">
          <cell r="A12" t="str">
            <v>S05BDG</v>
          </cell>
          <cell r="B12" t="str">
            <v>Banque de Depot et de Gestion</v>
          </cell>
          <cell r="C12">
            <v>100</v>
          </cell>
          <cell r="D12">
            <v>100</v>
          </cell>
          <cell r="E12">
            <v>100</v>
          </cell>
          <cell r="F12">
            <v>100</v>
          </cell>
          <cell r="G12">
            <v>100</v>
          </cell>
          <cell r="H12">
            <v>100</v>
          </cell>
        </row>
        <row r="13">
          <cell r="A13" t="str">
            <v>S06BPBIF</v>
          </cell>
          <cell r="B13" t="str">
            <v>BPU International Finance PLC</v>
          </cell>
          <cell r="C13">
            <v>100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</row>
        <row r="14">
          <cell r="A14" t="str">
            <v>S27BPCINT</v>
          </cell>
          <cell r="B14" t="str">
            <v>BPU Banca International SA</v>
          </cell>
          <cell r="C14">
            <v>100</v>
          </cell>
          <cell r="D14">
            <v>100</v>
          </cell>
          <cell r="E14">
            <v>100</v>
          </cell>
          <cell r="F14">
            <v>100</v>
          </cell>
          <cell r="G14">
            <v>100</v>
          </cell>
          <cell r="H14">
            <v>100</v>
          </cell>
        </row>
        <row r="15">
          <cell r="A15" t="str">
            <v>S07CB</v>
          </cell>
          <cell r="B15" t="str">
            <v>Centrobanca</v>
          </cell>
          <cell r="C15">
            <v>93.580052219999999</v>
          </cell>
          <cell r="D15">
            <v>93.580052219999999</v>
          </cell>
          <cell r="E15">
            <v>93.580052219999999</v>
          </cell>
          <cell r="F15">
            <v>93.580052219999999</v>
          </cell>
          <cell r="G15">
            <v>83.580052219999999</v>
          </cell>
          <cell r="H15">
            <v>58.580052220000006</v>
          </cell>
        </row>
        <row r="16">
          <cell r="A16" t="str">
            <v>S08FASIM</v>
          </cell>
          <cell r="B16" t="str">
            <v>Finanzattiva SIM</v>
          </cell>
          <cell r="C16">
            <v>93.580052219999999</v>
          </cell>
          <cell r="D16">
            <v>93.580052219999999</v>
          </cell>
          <cell r="E16">
            <v>93.580052219999999</v>
          </cell>
          <cell r="F16">
            <v>93.580052219999999</v>
          </cell>
          <cell r="G16">
            <v>83.580052219999999</v>
          </cell>
          <cell r="H16">
            <v>58.580052220000006</v>
          </cell>
        </row>
        <row r="17">
          <cell r="A17" t="str">
            <v>S09IPI</v>
          </cell>
          <cell r="B17" t="str">
            <v>Investimenti Piccole Imprese</v>
          </cell>
          <cell r="C17">
            <v>94.266123044000011</v>
          </cell>
          <cell r="D17">
            <v>94.266123044000011</v>
          </cell>
          <cell r="E17">
            <v>94.27975725200001</v>
          </cell>
          <cell r="F17">
            <v>94.27975725200001</v>
          </cell>
          <cell r="G17">
            <v>93.27975725200001</v>
          </cell>
          <cell r="H17">
            <v>90.77975725200001</v>
          </cell>
        </row>
        <row r="18">
          <cell r="A18" t="str">
            <v>S10CBSI</v>
          </cell>
          <cell r="B18" t="str">
            <v>CB Sviluppo Impresa Sgr</v>
          </cell>
          <cell r="C18">
            <v>93.580052219999999</v>
          </cell>
          <cell r="D18">
            <v>93.580052219999999</v>
          </cell>
          <cell r="E18">
            <v>61.528884334650002</v>
          </cell>
          <cell r="F18">
            <v>61.528884334650002</v>
          </cell>
          <cell r="G18">
            <v>54.953884334649999</v>
          </cell>
          <cell r="H18">
            <v>38.516384334650006</v>
          </cell>
        </row>
        <row r="19">
          <cell r="A19" t="str">
            <v>S11SF</v>
          </cell>
          <cell r="B19" t="str">
            <v>CB Studio Finanziario</v>
          </cell>
          <cell r="C19">
            <v>93.580052219999999</v>
          </cell>
          <cell r="D19">
            <v>93.580052219999999</v>
          </cell>
          <cell r="E19">
            <v>93.580052219999999</v>
          </cell>
          <cell r="F19">
            <v>93.580052219999999</v>
          </cell>
          <cell r="G19">
            <v>83.580052219999999</v>
          </cell>
          <cell r="H19">
            <v>58.580052220000006</v>
          </cell>
        </row>
        <row r="20">
          <cell r="A20" t="str">
            <v>S12BPBPRU</v>
          </cell>
          <cell r="B20" t="str">
            <v>BPU Pramerica</v>
          </cell>
          <cell r="C20">
            <v>93.905609946369779</v>
          </cell>
          <cell r="D20">
            <v>64.290634423382286</v>
          </cell>
          <cell r="E20">
            <v>64.287371811293994</v>
          </cell>
          <cell r="F20">
            <v>64.287371811293994</v>
          </cell>
          <cell r="G20">
            <v>64.287371811293994</v>
          </cell>
          <cell r="H20">
            <v>64.287371811293994</v>
          </cell>
        </row>
        <row r="21">
          <cell r="A21" t="str">
            <v>S13BPBLEA</v>
          </cell>
          <cell r="B21" t="str">
            <v>BPU Leasing</v>
          </cell>
          <cell r="C21">
            <v>100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</row>
        <row r="22">
          <cell r="A22" t="str">
            <v>S14ESALEA</v>
          </cell>
          <cell r="B22" t="str">
            <v>Esaleasing</v>
          </cell>
          <cell r="C22">
            <v>94.484512284400012</v>
          </cell>
          <cell r="D22">
            <v>94.484512284400012</v>
          </cell>
          <cell r="E22">
            <v>94.48723912600002</v>
          </cell>
          <cell r="F22">
            <v>94.48723912600002</v>
          </cell>
          <cell r="G22">
            <v>94.48723912600002</v>
          </cell>
          <cell r="H22">
            <v>94.48723912600002</v>
          </cell>
        </row>
        <row r="23">
          <cell r="A23" t="str">
            <v>S15BGESA</v>
          </cell>
          <cell r="B23" t="str">
            <v>Bergamo Esattorie</v>
          </cell>
          <cell r="C23">
            <v>100</v>
          </cell>
          <cell r="D23">
            <v>100</v>
          </cell>
          <cell r="E23">
            <v>100</v>
          </cell>
          <cell r="F23">
            <v>100</v>
          </cell>
          <cell r="G23">
            <v>100</v>
          </cell>
          <cell r="H23">
            <v>100</v>
          </cell>
        </row>
        <row r="24">
          <cell r="A24" t="str">
            <v>S16ANTRI</v>
          </cell>
          <cell r="B24" t="str">
            <v>Ancona Tributi</v>
          </cell>
          <cell r="C24">
            <v>94.66031782200001</v>
          </cell>
          <cell r="D24">
            <v>94.66031782200001</v>
          </cell>
          <cell r="E24">
            <v>94.675758799264997</v>
          </cell>
          <cell r="F24">
            <v>94.675758799264997</v>
          </cell>
          <cell r="G24">
            <v>94.675758799264997</v>
          </cell>
          <cell r="H24">
            <v>94.675758799264997</v>
          </cell>
        </row>
        <row r="25">
          <cell r="A25" t="str">
            <v>S17FINSER</v>
          </cell>
          <cell r="B25" t="str">
            <v>Finanzattiva Servizi</v>
          </cell>
          <cell r="C25">
            <v>93.742831083184896</v>
          </cell>
          <cell r="D25">
            <v>78.935343321691136</v>
          </cell>
          <cell r="E25">
            <v>78.933712015646989</v>
          </cell>
          <cell r="F25">
            <v>78.933712015646989</v>
          </cell>
          <cell r="G25">
            <v>73.933712015646989</v>
          </cell>
          <cell r="H25">
            <v>61.433712015647004</v>
          </cell>
        </row>
        <row r="26">
          <cell r="A26" t="str">
            <v>S18PLUR</v>
          </cell>
          <cell r="B26" t="str">
            <v>Plurifid</v>
          </cell>
          <cell r="C26">
            <v>100</v>
          </cell>
          <cell r="D26">
            <v>100</v>
          </cell>
          <cell r="E26">
            <v>100</v>
          </cell>
          <cell r="F26">
            <v>100</v>
          </cell>
          <cell r="G26">
            <v>100</v>
          </cell>
          <cell r="H26">
            <v>100</v>
          </cell>
        </row>
        <row r="27">
          <cell r="A27" t="str">
            <v>S19PARTAS</v>
          </cell>
          <cell r="B27" t="str">
            <v>BPB Partecipazioni Assicurative</v>
          </cell>
          <cell r="C27">
            <v>99.202300000000008</v>
          </cell>
          <cell r="D27">
            <v>99.202300000000008</v>
          </cell>
          <cell r="E27">
            <v>99.202300000000008</v>
          </cell>
          <cell r="F27">
            <v>99.202300000000008</v>
          </cell>
          <cell r="G27">
            <v>99.202300000000008</v>
          </cell>
          <cell r="H27">
            <v>99.202300000000008</v>
          </cell>
        </row>
        <row r="28">
          <cell r="A28" t="str">
            <v>S22BPBSIM</v>
          </cell>
          <cell r="B28" t="str">
            <v>BPU Sim</v>
          </cell>
          <cell r="C28">
            <v>100</v>
          </cell>
          <cell r="D28">
            <v>100</v>
          </cell>
          <cell r="E28">
            <v>100</v>
          </cell>
          <cell r="F28">
            <v>100</v>
          </cell>
          <cell r="G28">
            <v>100</v>
          </cell>
          <cell r="H28">
            <v>100</v>
          </cell>
        </row>
        <row r="29">
          <cell r="A29" t="str">
            <v>S23BAN247</v>
          </cell>
          <cell r="B29" t="str">
            <v>Banca24-7</v>
          </cell>
          <cell r="C29">
            <v>100</v>
          </cell>
          <cell r="D29">
            <v>100</v>
          </cell>
          <cell r="E29">
            <v>100</v>
          </cell>
          <cell r="F29">
            <v>100</v>
          </cell>
          <cell r="G29">
            <v>100</v>
          </cell>
          <cell r="H29">
            <v>100</v>
          </cell>
        </row>
        <row r="30">
          <cell r="A30" t="str">
            <v>S24BPBIMM</v>
          </cell>
          <cell r="B30" t="str">
            <v>BPB Immobiliare</v>
          </cell>
          <cell r="C30">
            <v>100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</row>
        <row r="31">
          <cell r="A31" t="str">
            <v>S30ABF</v>
          </cell>
          <cell r="B31" t="str">
            <v>ABF Leasing (50%)</v>
          </cell>
          <cell r="C31">
            <v>100</v>
          </cell>
          <cell r="D31">
            <v>100</v>
          </cell>
          <cell r="E31">
            <v>100</v>
          </cell>
          <cell r="F31">
            <v>0</v>
          </cell>
          <cell r="G31">
            <v>0</v>
          </cell>
          <cell r="H31">
            <v>0</v>
          </cell>
        </row>
        <row r="32">
          <cell r="A32" t="str">
            <v>S31PANDA</v>
          </cell>
          <cell r="B32" t="str">
            <v>Immobiliare Panda</v>
          </cell>
          <cell r="C32">
            <v>100</v>
          </cell>
          <cell r="D32">
            <v>100</v>
          </cell>
          <cell r="E32">
            <v>100</v>
          </cell>
          <cell r="F32">
            <v>100</v>
          </cell>
          <cell r="G32">
            <v>100</v>
          </cell>
          <cell r="H32">
            <v>100</v>
          </cell>
        </row>
        <row r="33">
          <cell r="A33" t="str">
            <v>S32SERICO</v>
          </cell>
          <cell r="B33" t="str">
            <v>Immobiliare Serico</v>
          </cell>
          <cell r="C33">
            <v>90.770139799999995</v>
          </cell>
          <cell r="D33">
            <v>88.434962999999996</v>
          </cell>
          <cell r="E33">
            <v>88.374736130000002</v>
          </cell>
          <cell r="F33">
            <v>94.704099830000004</v>
          </cell>
          <cell r="G33">
            <v>94.704099830000004</v>
          </cell>
          <cell r="H33">
            <v>94.704099830000004</v>
          </cell>
        </row>
        <row r="34">
          <cell r="A34" t="str">
            <v>S33IWBANK</v>
          </cell>
          <cell r="B34" t="str">
            <v>IW Bank</v>
          </cell>
          <cell r="C34">
            <v>74.864041775999993</v>
          </cell>
          <cell r="D34">
            <v>74.864041775999993</v>
          </cell>
          <cell r="E34">
            <v>47.725826632199997</v>
          </cell>
          <cell r="F34">
            <v>47.725826632199997</v>
          </cell>
          <cell r="G34">
            <v>42.625826632199995</v>
          </cell>
          <cell r="H34">
            <v>29.875826632200003</v>
          </cell>
        </row>
        <row r="35">
          <cell r="A35" t="str">
            <v>S40NUOVA1</v>
          </cell>
          <cell r="B35" t="str">
            <v>Nuova1 - Piano Sportelli</v>
          </cell>
          <cell r="C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H35">
            <v>100</v>
          </cell>
        </row>
        <row r="36">
          <cell r="A36" t="str">
            <v>S41NUOVA2</v>
          </cell>
          <cell r="B36" t="str">
            <v>Nuova2</v>
          </cell>
          <cell r="C36">
            <v>100</v>
          </cell>
          <cell r="D36">
            <v>100</v>
          </cell>
          <cell r="E36">
            <v>100</v>
          </cell>
          <cell r="F36">
            <v>100</v>
          </cell>
          <cell r="G36">
            <v>100</v>
          </cell>
          <cell r="H36">
            <v>100</v>
          </cell>
        </row>
        <row r="37">
          <cell r="A37" t="str">
            <v>S42NUOVA3</v>
          </cell>
          <cell r="B37" t="str">
            <v>Nuova3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</row>
        <row r="38">
          <cell r="A38" t="str">
            <v>S43NUOVA4</v>
          </cell>
          <cell r="B38" t="str">
            <v>Nuova4</v>
          </cell>
          <cell r="C38">
            <v>100</v>
          </cell>
          <cell r="D38">
            <v>100</v>
          </cell>
          <cell r="E38">
            <v>100</v>
          </cell>
          <cell r="F38">
            <v>100</v>
          </cell>
          <cell r="G38">
            <v>100</v>
          </cell>
          <cell r="H38">
            <v>100</v>
          </cell>
        </row>
        <row r="39">
          <cell r="A39" t="str">
            <v>S44NUOVA5</v>
          </cell>
          <cell r="B39" t="str">
            <v>Nuova5 - Rettifiche best&gt;&gt;base</v>
          </cell>
          <cell r="C39">
            <v>100</v>
          </cell>
          <cell r="D39">
            <v>100</v>
          </cell>
          <cell r="E39">
            <v>100</v>
          </cell>
          <cell r="F39">
            <v>100</v>
          </cell>
          <cell r="G39">
            <v>100</v>
          </cell>
          <cell r="H39">
            <v>100</v>
          </cell>
        </row>
        <row r="40">
          <cell r="A40" t="str">
            <v>PN01ARCA</v>
          </cell>
          <cell r="B40" t="str">
            <v>ARCA Sgr</v>
          </cell>
          <cell r="C40">
            <v>19.908399639999999</v>
          </cell>
          <cell r="D40">
            <v>24.33039964</v>
          </cell>
          <cell r="E40">
            <v>24.33039964</v>
          </cell>
          <cell r="F40">
            <v>24.33039964</v>
          </cell>
          <cell r="G40">
            <v>24.33039964</v>
          </cell>
          <cell r="H40">
            <v>24.33039964</v>
          </cell>
        </row>
        <row r="41">
          <cell r="A41" t="str">
            <v>PN02ASSIFIT</v>
          </cell>
          <cell r="B41" t="str">
            <v>Assifit</v>
          </cell>
          <cell r="C41">
            <v>89.30707000000001</v>
          </cell>
          <cell r="D41">
            <v>89.30707000000001</v>
          </cell>
          <cell r="E41">
            <v>89.30707000000001</v>
          </cell>
          <cell r="F41">
            <v>89.30707000000001</v>
          </cell>
          <cell r="G41">
            <v>89.30707000000001</v>
          </cell>
          <cell r="H41">
            <v>89.30707000000001</v>
          </cell>
        </row>
        <row r="42">
          <cell r="A42" t="str">
            <v>PN03BPBASS</v>
          </cell>
          <cell r="B42" t="str">
            <v>BPB Assicurazioni</v>
          </cell>
          <cell r="C42">
            <v>99.202300000000008</v>
          </cell>
          <cell r="D42">
            <v>99.202300000000008</v>
          </cell>
          <cell r="E42">
            <v>99.202300000000008</v>
          </cell>
          <cell r="F42">
            <v>99.202300000000008</v>
          </cell>
          <cell r="G42">
            <v>99.202300000000008</v>
          </cell>
          <cell r="H42">
            <v>64.202300000000008</v>
          </cell>
        </row>
        <row r="43">
          <cell r="A43" t="str">
            <v>PN04BPBASSVITA</v>
          </cell>
          <cell r="B43" t="str">
            <v>BPB Assicurazioni Vita</v>
          </cell>
          <cell r="C43">
            <v>99.202300000000008</v>
          </cell>
          <cell r="D43">
            <v>99.202300000000008</v>
          </cell>
          <cell r="E43">
            <v>99.202300000000008</v>
          </cell>
          <cell r="F43">
            <v>99.202300000000008</v>
          </cell>
          <cell r="G43">
            <v>99.202300000000008</v>
          </cell>
          <cell r="H43">
            <v>99.202300000000008</v>
          </cell>
        </row>
        <row r="44">
          <cell r="A44" t="str">
            <v>PN05ASSIREMA</v>
          </cell>
          <cell r="B44" t="str">
            <v>BPB Assirema</v>
          </cell>
          <cell r="C44">
            <v>99.202300000000008</v>
          </cell>
          <cell r="D44">
            <v>99.202300000000008</v>
          </cell>
          <cell r="E44">
            <v>99.202300000000008</v>
          </cell>
          <cell r="F44">
            <v>99.202300000000008</v>
          </cell>
          <cell r="G44">
            <v>99.202300000000008</v>
          </cell>
          <cell r="H44">
            <v>99.202300000000008</v>
          </cell>
        </row>
        <row r="45">
          <cell r="A45" t="str">
            <v>PN06MEDASS</v>
          </cell>
          <cell r="B45" t="str">
            <v>BPB Mediazioni Assicurative</v>
          </cell>
          <cell r="C45">
            <v>88</v>
          </cell>
          <cell r="D45">
            <v>88</v>
          </cell>
          <cell r="E45">
            <v>88</v>
          </cell>
          <cell r="F45">
            <v>88</v>
          </cell>
          <cell r="G45">
            <v>88</v>
          </cell>
          <cell r="H45">
            <v>88</v>
          </cell>
        </row>
        <row r="46">
          <cell r="A46" t="str">
            <v>PN07CENTROSIEL</v>
          </cell>
          <cell r="B46" t="str">
            <v>Centrosiel</v>
          </cell>
          <cell r="C46">
            <v>41.158963015440257</v>
          </cell>
          <cell r="D46">
            <v>41.158963015440257</v>
          </cell>
          <cell r="E46">
            <v>41.158963015440257</v>
          </cell>
          <cell r="F46">
            <v>41.158963015440257</v>
          </cell>
          <cell r="G46">
            <v>32.832438106760257</v>
          </cell>
          <cell r="H46">
            <v>16.128625835060259</v>
          </cell>
        </row>
        <row r="47">
          <cell r="A47" t="str">
            <v>PN08CLICKICT</v>
          </cell>
          <cell r="B47" t="str">
            <v>Click-ict</v>
          </cell>
          <cell r="C47">
            <v>45</v>
          </cell>
          <cell r="D47">
            <v>45</v>
          </cell>
          <cell r="E47">
            <v>45</v>
          </cell>
          <cell r="F47">
            <v>45</v>
          </cell>
          <cell r="G47">
            <v>45</v>
          </cell>
          <cell r="H47">
            <v>45</v>
          </cell>
        </row>
        <row r="48">
          <cell r="A48" t="str">
            <v>PN09ESOLU</v>
          </cell>
          <cell r="B48" t="str">
            <v>E-solution</v>
          </cell>
          <cell r="C48">
            <v>100</v>
          </cell>
          <cell r="D48">
            <v>100</v>
          </cell>
          <cell r="E48">
            <v>100</v>
          </cell>
          <cell r="F48">
            <v>100</v>
          </cell>
          <cell r="G48">
            <v>100</v>
          </cell>
          <cell r="H48">
            <v>100</v>
          </cell>
        </row>
        <row r="49">
          <cell r="A49" t="str">
            <v>PN10GREEN</v>
          </cell>
          <cell r="B49" t="str">
            <v>Green Club</v>
          </cell>
          <cell r="C49">
            <v>100</v>
          </cell>
          <cell r="D49">
            <v>100</v>
          </cell>
          <cell r="E49">
            <v>100</v>
          </cell>
          <cell r="F49">
            <v>100</v>
          </cell>
          <cell r="G49">
            <v>100</v>
          </cell>
          <cell r="H49">
            <v>100</v>
          </cell>
        </row>
        <row r="50">
          <cell r="A50" t="str">
            <v>PN11MERCIMP</v>
          </cell>
          <cell r="B50" t="str">
            <v>Mercato Impresa</v>
          </cell>
          <cell r="C50">
            <v>100</v>
          </cell>
          <cell r="D50">
            <v>100</v>
          </cell>
          <cell r="E50">
            <v>100</v>
          </cell>
          <cell r="F50">
            <v>100</v>
          </cell>
          <cell r="G50">
            <v>100</v>
          </cell>
          <cell r="H50">
            <v>100</v>
          </cell>
        </row>
        <row r="51">
          <cell r="A51" t="str">
            <v>PN12SECURB</v>
          </cell>
          <cell r="B51" t="str">
            <v>Secur Broker</v>
          </cell>
          <cell r="C51">
            <v>30.976000000000003</v>
          </cell>
          <cell r="D51">
            <v>30.976000000000003</v>
          </cell>
          <cell r="E51">
            <v>30.976000000000003</v>
          </cell>
          <cell r="F51">
            <v>30.976000000000003</v>
          </cell>
          <cell r="G51">
            <v>30.976000000000003</v>
          </cell>
          <cell r="H51">
            <v>30.976000000000003</v>
          </cell>
        </row>
        <row r="52">
          <cell r="A52" t="str">
            <v>PN13SFCONS</v>
          </cell>
          <cell r="B52" t="str">
            <v>SF Consulting</v>
          </cell>
          <cell r="C52">
            <v>35</v>
          </cell>
          <cell r="D52">
            <v>35</v>
          </cell>
          <cell r="E52">
            <v>35</v>
          </cell>
          <cell r="F52">
            <v>35</v>
          </cell>
          <cell r="G52">
            <v>35</v>
          </cell>
          <cell r="H52">
            <v>35</v>
          </cell>
        </row>
        <row r="53">
          <cell r="A53" t="str">
            <v>PN14SOFIPO</v>
          </cell>
          <cell r="B53" t="str">
            <v>Sofipo Fiduciaire</v>
          </cell>
          <cell r="C53">
            <v>30</v>
          </cell>
          <cell r="D53">
            <v>30</v>
          </cell>
          <cell r="E53">
            <v>30</v>
          </cell>
          <cell r="F53">
            <v>30</v>
          </cell>
          <cell r="G53">
            <v>30</v>
          </cell>
          <cell r="H53">
            <v>30</v>
          </cell>
        </row>
      </sheetData>
      <sheetData sheetId="67">
        <row r="7">
          <cell r="A7" t="str">
            <v>S00BPUS00BPU</v>
          </cell>
          <cell r="B7" t="str">
            <v>S00BPU</v>
          </cell>
          <cell r="C7" t="str">
            <v>BPU Banca</v>
          </cell>
          <cell r="D7" t="str">
            <v>S00BPU</v>
          </cell>
          <cell r="E7" t="str">
            <v>BPU Banca</v>
          </cell>
          <cell r="F7">
            <v>100</v>
          </cell>
          <cell r="G7">
            <v>100</v>
          </cell>
          <cell r="H7">
            <v>100</v>
          </cell>
          <cell r="I7">
            <v>100</v>
          </cell>
          <cell r="J7">
            <v>100</v>
          </cell>
          <cell r="K7">
            <v>100</v>
          </cell>
        </row>
        <row r="8">
          <cell r="A8" t="str">
            <v>S00BPUS01BPB</v>
          </cell>
          <cell r="B8" t="str">
            <v>S01BPB</v>
          </cell>
          <cell r="C8" t="str">
            <v>Banca Popolare di Bergamo Spa</v>
          </cell>
          <cell r="D8" t="str">
            <v>S00BPU</v>
          </cell>
          <cell r="E8" t="str">
            <v>BPU Banca</v>
          </cell>
          <cell r="F8">
            <v>100</v>
          </cell>
          <cell r="G8">
            <v>100</v>
          </cell>
          <cell r="H8">
            <v>100</v>
          </cell>
          <cell r="I8">
            <v>100</v>
          </cell>
          <cell r="J8">
            <v>100</v>
          </cell>
          <cell r="K8">
            <v>100</v>
          </cell>
        </row>
        <row r="9">
          <cell r="A9" t="str">
            <v>S00BPUS25BPCI</v>
          </cell>
          <cell r="B9" t="str">
            <v>S25BPCI</v>
          </cell>
          <cell r="C9" t="str">
            <v>Banca Popolare Commercio e Industria Spa</v>
          </cell>
          <cell r="D9" t="str">
            <v>S00BPU</v>
          </cell>
          <cell r="E9" t="str">
            <v>BPU Banca</v>
          </cell>
          <cell r="F9">
            <v>100</v>
          </cell>
          <cell r="G9">
            <v>100</v>
          </cell>
          <cell r="H9">
            <v>92.59</v>
          </cell>
          <cell r="I9">
            <v>83.320000000000007</v>
          </cell>
          <cell r="J9">
            <v>83.320000000000007</v>
          </cell>
          <cell r="K9">
            <v>83.320000000000007</v>
          </cell>
        </row>
        <row r="10">
          <cell r="A10" t="str">
            <v>S00BPUS26CARIME</v>
          </cell>
          <cell r="B10" t="str">
            <v>S26CARIME</v>
          </cell>
          <cell r="C10" t="str">
            <v>Banca Carime Spa</v>
          </cell>
          <cell r="D10" t="str">
            <v>S00BPU</v>
          </cell>
          <cell r="E10" t="str">
            <v>BPU Banca</v>
          </cell>
          <cell r="F10">
            <v>75.02</v>
          </cell>
          <cell r="G10">
            <v>68.7</v>
          </cell>
          <cell r="H10">
            <v>68.537000000000006</v>
          </cell>
          <cell r="I10">
            <v>85.667000000000002</v>
          </cell>
          <cell r="J10">
            <v>85.667000000000002</v>
          </cell>
          <cell r="K10">
            <v>85.667000000000002</v>
          </cell>
        </row>
        <row r="11">
          <cell r="A11" t="str">
            <v>S00BPUS02BPA</v>
          </cell>
          <cell r="B11" t="str">
            <v>S02BPA</v>
          </cell>
          <cell r="C11" t="str">
            <v>Banca Popolare di Ancona</v>
          </cell>
          <cell r="D11" t="str">
            <v>S00BPU</v>
          </cell>
          <cell r="E11" t="str">
            <v>BPU Banca</v>
          </cell>
          <cell r="F11">
            <v>94.682000000000002</v>
          </cell>
          <cell r="G11">
            <v>94.682000000000002</v>
          </cell>
          <cell r="H11">
            <v>94.682000000000002</v>
          </cell>
          <cell r="I11">
            <v>94.682000000000002</v>
          </cell>
          <cell r="J11">
            <v>94.682000000000002</v>
          </cell>
          <cell r="K11">
            <v>94.682000000000002</v>
          </cell>
        </row>
        <row r="12">
          <cell r="A12" t="str">
            <v>S02BPAS03CRF</v>
          </cell>
          <cell r="B12" t="str">
            <v>S03CRF</v>
          </cell>
          <cell r="C12" t="str">
            <v>Cassa di Risparmio di Fano</v>
          </cell>
          <cell r="D12" t="str">
            <v>S02BPA</v>
          </cell>
          <cell r="E12" t="str">
            <v>Banca Popolare di Ancona</v>
          </cell>
          <cell r="F12">
            <v>99.771000000000001</v>
          </cell>
          <cell r="G12">
            <v>99.771000000000001</v>
          </cell>
          <cell r="H12">
            <v>99.915000000000006</v>
          </cell>
          <cell r="I12">
            <v>99.915000000000006</v>
          </cell>
          <cell r="J12">
            <v>99.915000000000006</v>
          </cell>
          <cell r="K12">
            <v>99.915000000000006</v>
          </cell>
        </row>
        <row r="13">
          <cell r="A13" t="str">
            <v>S02BPAS04BPT</v>
          </cell>
          <cell r="B13" t="str">
            <v>S04BPT</v>
          </cell>
          <cell r="C13" t="str">
            <v>Banca Popolare di Todi</v>
          </cell>
          <cell r="D13" t="str">
            <v>S02BPA</v>
          </cell>
          <cell r="E13" t="str">
            <v>Banca Popolare di Ancona</v>
          </cell>
          <cell r="F13">
            <v>85.78</v>
          </cell>
          <cell r="G13">
            <v>100</v>
          </cell>
          <cell r="H13">
            <v>98.094999999999999</v>
          </cell>
          <cell r="I13">
            <v>98.094999999999999</v>
          </cell>
          <cell r="J13">
            <v>98.094999999999999</v>
          </cell>
          <cell r="K13">
            <v>98.094999999999999</v>
          </cell>
        </row>
        <row r="14">
          <cell r="A14" t="str">
            <v>S00BPUS05BDG</v>
          </cell>
          <cell r="B14" t="str">
            <v>S05BDG</v>
          </cell>
          <cell r="C14" t="str">
            <v>Banque de Depot et de Gestion</v>
          </cell>
          <cell r="D14" t="str">
            <v>S00BPU</v>
          </cell>
          <cell r="E14" t="str">
            <v>BPU Banca (tramite BDG Finanziaria)</v>
          </cell>
          <cell r="F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</row>
        <row r="15">
          <cell r="A15" t="str">
            <v>S00BPUS06BPBIF</v>
          </cell>
          <cell r="B15" t="str">
            <v>S06BPBIF</v>
          </cell>
          <cell r="C15" t="str">
            <v>BPU International Finance PLC</v>
          </cell>
          <cell r="D15" t="str">
            <v>S00BPU</v>
          </cell>
          <cell r="E15" t="str">
            <v>BPU Banca</v>
          </cell>
          <cell r="F15">
            <v>100</v>
          </cell>
          <cell r="G15">
            <v>100</v>
          </cell>
          <cell r="H15">
            <v>100</v>
          </cell>
          <cell r="I15">
            <v>100</v>
          </cell>
          <cell r="J15">
            <v>100</v>
          </cell>
          <cell r="K15">
            <v>100</v>
          </cell>
        </row>
        <row r="16">
          <cell r="A16" t="str">
            <v>S00BPUS27BPCINT</v>
          </cell>
          <cell r="B16" t="str">
            <v>S27BPCINT</v>
          </cell>
          <cell r="C16" t="str">
            <v>BPU Banca International SA</v>
          </cell>
          <cell r="D16" t="str">
            <v>S00BPU</v>
          </cell>
          <cell r="E16" t="str">
            <v>BPU Banca</v>
          </cell>
          <cell r="F16">
            <v>100</v>
          </cell>
          <cell r="G16">
            <v>100</v>
          </cell>
          <cell r="H16">
            <v>100</v>
          </cell>
          <cell r="I16">
            <v>100</v>
          </cell>
          <cell r="J16">
            <v>100</v>
          </cell>
          <cell r="K16">
            <v>100</v>
          </cell>
        </row>
        <row r="17">
          <cell r="A17" t="str">
            <v>S00BPUS07CB</v>
          </cell>
          <cell r="B17" t="str">
            <v>S07CB</v>
          </cell>
          <cell r="C17" t="str">
            <v>Centrobanca</v>
          </cell>
          <cell r="D17" t="str">
            <v>S00BPU</v>
          </cell>
          <cell r="E17" t="str">
            <v>BPU Banca</v>
          </cell>
          <cell r="F17">
            <v>88.4</v>
          </cell>
          <cell r="G17">
            <v>88.4</v>
          </cell>
          <cell r="H17">
            <v>88.4</v>
          </cell>
          <cell r="I17">
            <v>88.4</v>
          </cell>
          <cell r="J17">
            <v>78.400000000000006</v>
          </cell>
          <cell r="K17">
            <v>53.400000000000006</v>
          </cell>
        </row>
        <row r="18">
          <cell r="A18" t="str">
            <v>S02BPAS07CB</v>
          </cell>
          <cell r="B18" t="str">
            <v>S07CB</v>
          </cell>
          <cell r="C18" t="str">
            <v>Centrobanca</v>
          </cell>
          <cell r="D18" t="str">
            <v>S02BPA</v>
          </cell>
          <cell r="E18" t="str">
            <v>Banca Popolare di Ancona</v>
          </cell>
          <cell r="F18">
            <v>5.4710000000000001</v>
          </cell>
          <cell r="G18">
            <v>5.4710000000000001</v>
          </cell>
          <cell r="H18">
            <v>5.4710000000000001</v>
          </cell>
          <cell r="I18">
            <v>5.4710000000000001</v>
          </cell>
          <cell r="J18">
            <v>5.4710000000000001</v>
          </cell>
          <cell r="K18">
            <v>5.4710000000000001</v>
          </cell>
        </row>
        <row r="19">
          <cell r="A19" t="str">
            <v>S07CBS08FASIM</v>
          </cell>
          <cell r="B19" t="str">
            <v>S08FASIM</v>
          </cell>
          <cell r="C19" t="str">
            <v>Finanzattiva SIM</v>
          </cell>
          <cell r="D19" t="str">
            <v>S07CB</v>
          </cell>
          <cell r="E19" t="str">
            <v>Centrobanca</v>
          </cell>
          <cell r="F19">
            <v>100</v>
          </cell>
          <cell r="G19">
            <v>100</v>
          </cell>
          <cell r="H19">
            <v>100</v>
          </cell>
          <cell r="I19">
            <v>100</v>
          </cell>
          <cell r="J19">
            <v>100</v>
          </cell>
          <cell r="K19">
            <v>100</v>
          </cell>
        </row>
        <row r="20">
          <cell r="A20" t="str">
            <v>S00BPUS09IPI</v>
          </cell>
          <cell r="B20" t="str">
            <v>S09IPI</v>
          </cell>
          <cell r="C20" t="str">
            <v>Investimenti Piccole Imprese</v>
          </cell>
          <cell r="D20" t="str">
            <v>S00BPU</v>
          </cell>
          <cell r="E20" t="str">
            <v>BPU Banca</v>
          </cell>
          <cell r="F20">
            <v>47.057000000000002</v>
          </cell>
          <cell r="G20">
            <v>47.057000000000002</v>
          </cell>
          <cell r="H20">
            <v>47.057000000000002</v>
          </cell>
          <cell r="I20">
            <v>47.057000000000002</v>
          </cell>
          <cell r="J20">
            <v>47.057000000000002</v>
          </cell>
          <cell r="K20">
            <v>47.057000000000002</v>
          </cell>
        </row>
        <row r="21">
          <cell r="A21" t="str">
            <v>S02BPAS09IPI</v>
          </cell>
          <cell r="B21" t="str">
            <v>S09IPI</v>
          </cell>
          <cell r="C21" t="str">
            <v>Investimenti Piccole Imprese</v>
          </cell>
          <cell r="D21" t="str">
            <v>S02BPA</v>
          </cell>
          <cell r="E21" t="str">
            <v>Banca Popolare di Ancona</v>
          </cell>
          <cell r="F21">
            <v>30</v>
          </cell>
          <cell r="G21">
            <v>30</v>
          </cell>
          <cell r="H21">
            <v>30</v>
          </cell>
          <cell r="I21">
            <v>30</v>
          </cell>
          <cell r="J21">
            <v>30</v>
          </cell>
          <cell r="K21">
            <v>30</v>
          </cell>
        </row>
        <row r="22">
          <cell r="A22" t="str">
            <v>S03CRFS09IPI</v>
          </cell>
          <cell r="B22" t="str">
            <v>S09IPI</v>
          </cell>
          <cell r="C22" t="str">
            <v>Investimenti Piccole Imprese</v>
          </cell>
          <cell r="D22" t="str">
            <v>S03CRF</v>
          </cell>
          <cell r="E22" t="str">
            <v>Cassa di Risparmio di Fano</v>
          </cell>
          <cell r="F22">
            <v>10</v>
          </cell>
          <cell r="G22">
            <v>10</v>
          </cell>
          <cell r="H22">
            <v>10</v>
          </cell>
          <cell r="I22">
            <v>10</v>
          </cell>
          <cell r="J22">
            <v>10</v>
          </cell>
          <cell r="K22">
            <v>10</v>
          </cell>
        </row>
        <row r="23">
          <cell r="A23" t="str">
            <v>S07CBS09IPI</v>
          </cell>
          <cell r="B23" t="str">
            <v>S09IPI</v>
          </cell>
          <cell r="C23" t="str">
            <v>Investimenti Piccole Imprese</v>
          </cell>
          <cell r="D23" t="str">
            <v>S07CB</v>
          </cell>
          <cell r="E23" t="str">
            <v>Centrobanca</v>
          </cell>
          <cell r="F23">
            <v>10</v>
          </cell>
          <cell r="G23">
            <v>10</v>
          </cell>
          <cell r="H23">
            <v>10</v>
          </cell>
          <cell r="I23">
            <v>10</v>
          </cell>
          <cell r="J23">
            <v>10</v>
          </cell>
          <cell r="K23">
            <v>10</v>
          </cell>
        </row>
        <row r="24">
          <cell r="A24" t="str">
            <v>S07CBS10CBSI</v>
          </cell>
          <cell r="B24" t="str">
            <v>S10CBSI</v>
          </cell>
          <cell r="C24" t="str">
            <v>CB Sviluppo Impresa Sgr</v>
          </cell>
          <cell r="D24" t="str">
            <v>S07CB</v>
          </cell>
          <cell r="E24" t="str">
            <v>Centrobanca</v>
          </cell>
          <cell r="F24">
            <v>100</v>
          </cell>
          <cell r="G24">
            <v>100</v>
          </cell>
          <cell r="H24">
            <v>65.75</v>
          </cell>
          <cell r="I24">
            <v>65.75</v>
          </cell>
          <cell r="J24">
            <v>65.75</v>
          </cell>
          <cell r="K24">
            <v>65.75</v>
          </cell>
        </row>
        <row r="25">
          <cell r="A25" t="str">
            <v>S07CBS11SF</v>
          </cell>
          <cell r="B25" t="str">
            <v>S11SF</v>
          </cell>
          <cell r="C25" t="str">
            <v>CB Studio Finanziario</v>
          </cell>
          <cell r="D25" t="str">
            <v>S07CB</v>
          </cell>
          <cell r="E25" t="str">
            <v>Centrobanca</v>
          </cell>
          <cell r="F25">
            <v>100</v>
          </cell>
          <cell r="G25">
            <v>100</v>
          </cell>
          <cell r="H25">
            <v>100</v>
          </cell>
          <cell r="I25">
            <v>100</v>
          </cell>
          <cell r="J25">
            <v>100</v>
          </cell>
          <cell r="K25">
            <v>100</v>
          </cell>
        </row>
        <row r="26">
          <cell r="A26" t="str">
            <v>S00BPUS12BPBPRU</v>
          </cell>
          <cell r="B26" t="str">
            <v>S12BPBPRU</v>
          </cell>
          <cell r="C26" t="str">
            <v>BPU Pramerica</v>
          </cell>
          <cell r="D26" t="str">
            <v>S00BPU</v>
          </cell>
          <cell r="E26" t="str">
            <v>BPU Banca</v>
          </cell>
          <cell r="F26">
            <v>75.590999999999994</v>
          </cell>
          <cell r="G26">
            <v>51.720157894736843</v>
          </cell>
          <cell r="H26">
            <v>51.720999999999997</v>
          </cell>
          <cell r="I26">
            <v>51.720999999999997</v>
          </cell>
          <cell r="J26">
            <v>51.720999999999997</v>
          </cell>
          <cell r="K26">
            <v>51.720999999999997</v>
          </cell>
        </row>
        <row r="27">
          <cell r="A27" t="str">
            <v>S02BPAS12BPBPRU</v>
          </cell>
          <cell r="B27" t="str">
            <v>S12BPBPRU</v>
          </cell>
          <cell r="C27" t="str">
            <v>BPU Pramerica</v>
          </cell>
          <cell r="D27" t="str">
            <v>S02BPA</v>
          </cell>
          <cell r="E27" t="str">
            <v>Banca Popolare di Ancona</v>
          </cell>
          <cell r="F27">
            <v>16.861999999999998</v>
          </cell>
          <cell r="G27">
            <v>11.53715789473684</v>
          </cell>
          <cell r="H27">
            <v>11.537000000000001</v>
          </cell>
          <cell r="I27">
            <v>11.537000000000001</v>
          </cell>
          <cell r="J27">
            <v>11.537000000000001</v>
          </cell>
          <cell r="K27">
            <v>11.537000000000001</v>
          </cell>
        </row>
        <row r="28">
          <cell r="A28" t="str">
            <v>S03CRFS12BPBPRU</v>
          </cell>
          <cell r="B28" t="str">
            <v>S12BPBPRU</v>
          </cell>
          <cell r="C28" t="str">
            <v>BPU Pramerica</v>
          </cell>
          <cell r="D28" t="str">
            <v>S03CRF</v>
          </cell>
          <cell r="E28" t="str">
            <v>Cassa di Risparmio di Fano</v>
          </cell>
          <cell r="F28">
            <v>2.1190000000000002</v>
          </cell>
          <cell r="G28">
            <v>1.449842105263158</v>
          </cell>
          <cell r="H28">
            <v>1.4490000000000001</v>
          </cell>
          <cell r="I28">
            <v>1.4490000000000001</v>
          </cell>
          <cell r="J28">
            <v>1.4490000000000001</v>
          </cell>
          <cell r="K28">
            <v>1.4490000000000001</v>
          </cell>
        </row>
        <row r="29">
          <cell r="A29" t="str">
            <v>S04BPTS12BPBPRU</v>
          </cell>
          <cell r="B29" t="str">
            <v>S12BPBPRU</v>
          </cell>
          <cell r="C29" t="str">
            <v>BPU Pramerica</v>
          </cell>
          <cell r="D29" t="str">
            <v>S04BPT</v>
          </cell>
          <cell r="E29" t="str">
            <v>Banca Popolare di Todi</v>
          </cell>
          <cell r="F29">
            <v>0.42799999999999999</v>
          </cell>
          <cell r="G29">
            <v>0.2928421052631579</v>
          </cell>
          <cell r="H29">
            <v>0.29299999999999998</v>
          </cell>
          <cell r="I29">
            <v>0.29299999999999998</v>
          </cell>
          <cell r="J29">
            <v>0.29299999999999998</v>
          </cell>
          <cell r="K29">
            <v>0.29299999999999998</v>
          </cell>
        </row>
        <row r="30">
          <cell r="A30" t="str">
            <v>S00BPUS13BPBLEA</v>
          </cell>
          <cell r="B30" t="str">
            <v>S13BPBLEA</v>
          </cell>
          <cell r="C30" t="str">
            <v>BPU Leasing</v>
          </cell>
          <cell r="D30" t="str">
            <v>S00BPU</v>
          </cell>
          <cell r="E30" t="str">
            <v>BPU Banca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  <cell r="J30">
            <v>100</v>
          </cell>
          <cell r="K30">
            <v>100</v>
          </cell>
        </row>
        <row r="31">
          <cell r="A31" t="str">
            <v>S02BPAS14ESALEA</v>
          </cell>
          <cell r="B31" t="str">
            <v>S14ESALEA</v>
          </cell>
          <cell r="C31" t="str">
            <v>Esaleasing</v>
          </cell>
          <cell r="D31" t="str">
            <v>S02BPA</v>
          </cell>
          <cell r="E31" t="str">
            <v>Banca Popolare di Ancona</v>
          </cell>
          <cell r="F31">
            <v>97.796000000000006</v>
          </cell>
          <cell r="G31">
            <v>97.796000000000006</v>
          </cell>
          <cell r="H31">
            <v>97.796000000000006</v>
          </cell>
          <cell r="I31">
            <v>97.796000000000006</v>
          </cell>
          <cell r="J31">
            <v>97.796000000000006</v>
          </cell>
          <cell r="K31">
            <v>97.796000000000006</v>
          </cell>
        </row>
        <row r="32">
          <cell r="A32" t="str">
            <v>S03CRFS14ESALEA</v>
          </cell>
          <cell r="B32" t="str">
            <v>S14ESALEA</v>
          </cell>
          <cell r="C32" t="str">
            <v>Esaleasing</v>
          </cell>
          <cell r="D32" t="str">
            <v>S03CRF</v>
          </cell>
          <cell r="E32" t="str">
            <v>Cassa di Risparmio di Fano</v>
          </cell>
          <cell r="F32">
            <v>2</v>
          </cell>
          <cell r="G32">
            <v>2</v>
          </cell>
          <cell r="H32">
            <v>2</v>
          </cell>
          <cell r="I32">
            <v>2</v>
          </cell>
          <cell r="J32">
            <v>2</v>
          </cell>
          <cell r="K32">
            <v>2</v>
          </cell>
        </row>
        <row r="33">
          <cell r="A33" t="str">
            <v>S00BPUS15BGESA</v>
          </cell>
          <cell r="B33" t="str">
            <v>S15BGESA</v>
          </cell>
          <cell r="C33" t="str">
            <v>Bergamo Esattorie</v>
          </cell>
          <cell r="D33" t="str">
            <v>S00BPU</v>
          </cell>
          <cell r="E33" t="str">
            <v>BPU Banca</v>
          </cell>
          <cell r="F33">
            <v>100</v>
          </cell>
          <cell r="G33">
            <v>100</v>
          </cell>
          <cell r="H33">
            <v>100</v>
          </cell>
          <cell r="I33">
            <v>100</v>
          </cell>
          <cell r="J33">
            <v>100</v>
          </cell>
          <cell r="K33">
            <v>100</v>
          </cell>
        </row>
        <row r="34">
          <cell r="A34" t="str">
            <v>S02BPAS16ANTRI</v>
          </cell>
          <cell r="B34" t="str">
            <v>S16ANTRI</v>
          </cell>
          <cell r="C34" t="str">
            <v>Ancona Tributi</v>
          </cell>
          <cell r="D34" t="str">
            <v>S02BPA</v>
          </cell>
          <cell r="E34" t="str">
            <v>Banca Popolare di Ancona</v>
          </cell>
          <cell r="F34">
            <v>90</v>
          </cell>
          <cell r="G34">
            <v>90</v>
          </cell>
          <cell r="H34">
            <v>92.245000000000005</v>
          </cell>
          <cell r="I34">
            <v>92.245000000000005</v>
          </cell>
          <cell r="J34">
            <v>92.245000000000005</v>
          </cell>
          <cell r="K34">
            <v>92.245000000000005</v>
          </cell>
        </row>
        <row r="35">
          <cell r="A35" t="str">
            <v>S03CRFS16ANTRI</v>
          </cell>
          <cell r="B35" t="str">
            <v>S16ANTRI</v>
          </cell>
          <cell r="C35" t="str">
            <v>Ancona Tributi</v>
          </cell>
          <cell r="D35" t="str">
            <v>S03CRF</v>
          </cell>
          <cell r="E35" t="str">
            <v>Cassa di Risparmio di Fano</v>
          </cell>
          <cell r="F35">
            <v>10</v>
          </cell>
          <cell r="G35">
            <v>10</v>
          </cell>
          <cell r="H35">
            <v>7.7549999999999999</v>
          </cell>
          <cell r="I35">
            <v>7.7549999999999999</v>
          </cell>
          <cell r="J35">
            <v>7.7549999999999999</v>
          </cell>
          <cell r="K35">
            <v>7.7549999999999999</v>
          </cell>
        </row>
        <row r="36">
          <cell r="A36" t="str">
            <v>S12BPBPRUS17FINSER</v>
          </cell>
          <cell r="B36" t="str">
            <v>S17FINSER</v>
          </cell>
          <cell r="C36" t="str">
            <v>Finanzattiva Servizi</v>
          </cell>
          <cell r="D36" t="str">
            <v>S12BPBPRU</v>
          </cell>
          <cell r="E36" t="str">
            <v>BPB Prumerica sgr</v>
          </cell>
          <cell r="F36">
            <v>50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</row>
        <row r="37">
          <cell r="A37" t="str">
            <v>S07CBS17FINSER</v>
          </cell>
          <cell r="B37" t="str">
            <v>S17FINSER</v>
          </cell>
          <cell r="C37" t="str">
            <v>Finanzattiva Servizi</v>
          </cell>
          <cell r="D37" t="str">
            <v>S07CB</v>
          </cell>
          <cell r="E37" t="str">
            <v>Centrobanca</v>
          </cell>
          <cell r="F37">
            <v>50</v>
          </cell>
          <cell r="G37">
            <v>50</v>
          </cell>
          <cell r="H37">
            <v>50</v>
          </cell>
          <cell r="I37">
            <v>50</v>
          </cell>
          <cell r="J37">
            <v>50</v>
          </cell>
          <cell r="K37">
            <v>50</v>
          </cell>
        </row>
        <row r="38">
          <cell r="A38" t="str">
            <v>S00BPUS18PLUR</v>
          </cell>
          <cell r="B38" t="str">
            <v>S18PLUR</v>
          </cell>
          <cell r="C38" t="str">
            <v>Plurifid</v>
          </cell>
          <cell r="D38" t="str">
            <v>S00BPU</v>
          </cell>
          <cell r="E38" t="str">
            <v>BPU Banca</v>
          </cell>
          <cell r="F38">
            <v>100</v>
          </cell>
          <cell r="G38">
            <v>100</v>
          </cell>
          <cell r="H38">
            <v>100</v>
          </cell>
          <cell r="I38">
            <v>100</v>
          </cell>
          <cell r="J38">
            <v>100</v>
          </cell>
          <cell r="K38">
            <v>100</v>
          </cell>
        </row>
        <row r="39">
          <cell r="A39" t="str">
            <v>S00BPUS19PARTAS</v>
          </cell>
          <cell r="B39" t="str">
            <v>S19PARTAS</v>
          </cell>
          <cell r="C39" t="str">
            <v>BPB Partecipazioni Assicurative</v>
          </cell>
          <cell r="D39" t="str">
            <v>S00BPU</v>
          </cell>
          <cell r="E39" t="str">
            <v>BPU Banca</v>
          </cell>
          <cell r="F39">
            <v>85</v>
          </cell>
          <cell r="G39">
            <v>85</v>
          </cell>
          <cell r="H39">
            <v>85</v>
          </cell>
          <cell r="I39">
            <v>85</v>
          </cell>
          <cell r="J39">
            <v>85</v>
          </cell>
          <cell r="K39">
            <v>85</v>
          </cell>
        </row>
        <row r="40">
          <cell r="A40" t="str">
            <v>S02BPAS19PARTAS</v>
          </cell>
          <cell r="B40" t="str">
            <v>S19PARTAS</v>
          </cell>
          <cell r="C40" t="str">
            <v>BPB Partecipazioni Assicurative</v>
          </cell>
          <cell r="D40" t="str">
            <v>S02BPA</v>
          </cell>
          <cell r="E40" t="str">
            <v>Banca Popolare di Ancona</v>
          </cell>
          <cell r="F40">
            <v>15</v>
          </cell>
          <cell r="G40">
            <v>15</v>
          </cell>
          <cell r="H40">
            <v>15</v>
          </cell>
          <cell r="I40">
            <v>15</v>
          </cell>
          <cell r="J40">
            <v>15</v>
          </cell>
          <cell r="K40">
            <v>15</v>
          </cell>
        </row>
        <row r="41">
          <cell r="A41" t="str">
            <v>S00BPUS22BPBSIM</v>
          </cell>
          <cell r="B41" t="str">
            <v>S22BPBSIM</v>
          </cell>
          <cell r="C41" t="str">
            <v>BPU Sim</v>
          </cell>
          <cell r="D41" t="str">
            <v>S00BPU</v>
          </cell>
          <cell r="E41" t="str">
            <v>BPU Banca</v>
          </cell>
          <cell r="F41">
            <v>100</v>
          </cell>
          <cell r="G41">
            <v>100</v>
          </cell>
          <cell r="H41">
            <v>100</v>
          </cell>
          <cell r="I41">
            <v>100</v>
          </cell>
          <cell r="J41">
            <v>100</v>
          </cell>
          <cell r="K41">
            <v>100</v>
          </cell>
        </row>
        <row r="42">
          <cell r="A42" t="str">
            <v>S00BPUS23BAN247</v>
          </cell>
          <cell r="B42" t="str">
            <v>S23BAN247</v>
          </cell>
          <cell r="C42" t="str">
            <v>Banca24-7</v>
          </cell>
          <cell r="D42" t="str">
            <v>S00BPU</v>
          </cell>
          <cell r="E42" t="str">
            <v>BPU Banca</v>
          </cell>
          <cell r="F42">
            <v>100</v>
          </cell>
          <cell r="G42">
            <v>100</v>
          </cell>
          <cell r="H42">
            <v>100</v>
          </cell>
          <cell r="I42">
            <v>100</v>
          </cell>
          <cell r="J42">
            <v>100</v>
          </cell>
          <cell r="K42">
            <v>100</v>
          </cell>
        </row>
        <row r="43">
          <cell r="A43" t="str">
            <v>S00BPUS24BPBIMM</v>
          </cell>
          <cell r="B43" t="str">
            <v>S24BPBIMM</v>
          </cell>
          <cell r="C43" t="str">
            <v>BPB Immobiliare</v>
          </cell>
          <cell r="D43" t="str">
            <v>S00BPU</v>
          </cell>
          <cell r="E43" t="str">
            <v>BPU Banca</v>
          </cell>
          <cell r="F43">
            <v>100</v>
          </cell>
          <cell r="G43">
            <v>100</v>
          </cell>
          <cell r="H43">
            <v>100</v>
          </cell>
          <cell r="I43">
            <v>100</v>
          </cell>
          <cell r="J43">
            <v>100</v>
          </cell>
          <cell r="K43">
            <v>100</v>
          </cell>
        </row>
        <row r="44">
          <cell r="A44" t="str">
            <v>S00BPUS30ABF</v>
          </cell>
          <cell r="B44" t="str">
            <v>S30ABF</v>
          </cell>
          <cell r="C44" t="str">
            <v>ABF Leasing (50%)</v>
          </cell>
          <cell r="D44" t="str">
            <v>S00BPU</v>
          </cell>
          <cell r="E44" t="str">
            <v>BPU Banca</v>
          </cell>
          <cell r="F44">
            <v>100</v>
          </cell>
          <cell r="G44">
            <v>100</v>
          </cell>
          <cell r="H44">
            <v>100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S00BPUS31PANDA</v>
          </cell>
          <cell r="B45" t="str">
            <v>S31PANDA</v>
          </cell>
          <cell r="C45" t="str">
            <v>Immobiliare Panda</v>
          </cell>
          <cell r="D45" t="str">
            <v>S00BPU</v>
          </cell>
          <cell r="E45" t="str">
            <v>BPU Banca</v>
          </cell>
          <cell r="F45">
            <v>100</v>
          </cell>
          <cell r="G45">
            <v>100</v>
          </cell>
          <cell r="H45">
            <v>100</v>
          </cell>
          <cell r="I45">
            <v>100</v>
          </cell>
          <cell r="J45">
            <v>100</v>
          </cell>
          <cell r="K45">
            <v>100</v>
          </cell>
        </row>
        <row r="46">
          <cell r="A46" t="str">
            <v>S00BPUS32SERICO</v>
          </cell>
          <cell r="B46" t="str">
            <v>S32SERICO</v>
          </cell>
          <cell r="C46" t="str">
            <v>Immobiliare Serico</v>
          </cell>
          <cell r="D46" t="str">
            <v>S00BPU</v>
          </cell>
          <cell r="E46" t="str">
            <v>BPU Banca</v>
          </cell>
          <cell r="F46">
            <v>16.385000000000002</v>
          </cell>
          <cell r="G46">
            <v>16.385000000000002</v>
          </cell>
          <cell r="H46">
            <v>16.385000000000002</v>
          </cell>
          <cell r="I46">
            <v>16.385000000000002</v>
          </cell>
          <cell r="J46">
            <v>16.385000000000002</v>
          </cell>
          <cell r="K46">
            <v>16.385000000000002</v>
          </cell>
        </row>
        <row r="47">
          <cell r="A47" t="str">
            <v>S26CARIMES32SERICO</v>
          </cell>
          <cell r="B47" t="str">
            <v>S32SERICO</v>
          </cell>
          <cell r="C47" t="str">
            <v>Immobiliare Serico</v>
          </cell>
          <cell r="D47" t="str">
            <v>S26CARIME</v>
          </cell>
          <cell r="E47" t="str">
            <v>Carime</v>
          </cell>
          <cell r="F47">
            <v>36.948999999999998</v>
          </cell>
          <cell r="G47">
            <v>36.948999999999998</v>
          </cell>
          <cell r="H47">
            <v>36.948999999999998</v>
          </cell>
          <cell r="I47">
            <v>36.948999999999998</v>
          </cell>
          <cell r="J47">
            <v>36.948999999999998</v>
          </cell>
          <cell r="K47">
            <v>36.948999999999998</v>
          </cell>
        </row>
        <row r="48">
          <cell r="A48" t="str">
            <v>S24BPBIMMS32SERICO</v>
          </cell>
          <cell r="B48" t="str">
            <v>S32SERICO</v>
          </cell>
          <cell r="C48" t="str">
            <v>Immobiliare Serico</v>
          </cell>
          <cell r="D48" t="str">
            <v>S24BPBIMM</v>
          </cell>
          <cell r="E48" t="str">
            <v>BPB Immobiliare</v>
          </cell>
          <cell r="F48">
            <v>46.665999999999997</v>
          </cell>
          <cell r="G48">
            <v>46.665999999999997</v>
          </cell>
          <cell r="H48">
            <v>46.665999999999997</v>
          </cell>
          <cell r="I48">
            <v>46.665999999999997</v>
          </cell>
          <cell r="J48">
            <v>46.665999999999997</v>
          </cell>
          <cell r="K48">
            <v>46.665999999999997</v>
          </cell>
        </row>
        <row r="49">
          <cell r="A49" t="str">
            <v>S07CBS33IWBANK</v>
          </cell>
          <cell r="B49" t="str">
            <v>S33IWBANK</v>
          </cell>
          <cell r="C49" t="str">
            <v>IW Bank</v>
          </cell>
          <cell r="D49" t="str">
            <v>S07CB</v>
          </cell>
          <cell r="E49" t="str">
            <v>Centrobanca</v>
          </cell>
          <cell r="F49">
            <v>80</v>
          </cell>
          <cell r="G49">
            <v>80</v>
          </cell>
          <cell r="H49">
            <v>51</v>
          </cell>
          <cell r="I49">
            <v>51</v>
          </cell>
          <cell r="J49">
            <v>51</v>
          </cell>
          <cell r="K49">
            <v>51</v>
          </cell>
        </row>
        <row r="50">
          <cell r="A50" t="str">
            <v>S00BPUS40NUOVA1</v>
          </cell>
          <cell r="B50" t="str">
            <v>S40NUOVA1</v>
          </cell>
          <cell r="C50" t="str">
            <v>Nuova1 - Piano Sportelli</v>
          </cell>
          <cell r="D50" t="str">
            <v>S00BPU</v>
          </cell>
          <cell r="E50" t="str">
            <v>BPU Banca</v>
          </cell>
          <cell r="F50">
            <v>100</v>
          </cell>
          <cell r="G50">
            <v>100</v>
          </cell>
          <cell r="H50">
            <v>100</v>
          </cell>
          <cell r="I50">
            <v>100</v>
          </cell>
          <cell r="J50">
            <v>100</v>
          </cell>
          <cell r="K50">
            <v>100</v>
          </cell>
        </row>
        <row r="51">
          <cell r="A51" t="str">
            <v>S00BPUS41NUOVA2</v>
          </cell>
          <cell r="B51" t="str">
            <v>S41NUOVA2</v>
          </cell>
          <cell r="C51" t="str">
            <v>Nuova2</v>
          </cell>
          <cell r="D51" t="str">
            <v>S00BPU</v>
          </cell>
          <cell r="E51" t="str">
            <v>BPU Banca</v>
          </cell>
          <cell r="F51">
            <v>100</v>
          </cell>
          <cell r="G51">
            <v>100</v>
          </cell>
          <cell r="H51">
            <v>100</v>
          </cell>
          <cell r="I51">
            <v>100</v>
          </cell>
          <cell r="J51">
            <v>100</v>
          </cell>
          <cell r="K51">
            <v>100</v>
          </cell>
        </row>
        <row r="52">
          <cell r="A52" t="str">
            <v>S00BPUS42NUOVA3</v>
          </cell>
          <cell r="B52" t="str">
            <v>S42NUOVA3</v>
          </cell>
          <cell r="C52" t="str">
            <v>Nuova3</v>
          </cell>
          <cell r="D52" t="str">
            <v>S00BPU</v>
          </cell>
          <cell r="E52" t="str">
            <v>BPU Banca</v>
          </cell>
          <cell r="F52">
            <v>100</v>
          </cell>
          <cell r="G52">
            <v>100</v>
          </cell>
          <cell r="H52">
            <v>100</v>
          </cell>
          <cell r="I52">
            <v>100</v>
          </cell>
          <cell r="J52">
            <v>100</v>
          </cell>
          <cell r="K52">
            <v>100</v>
          </cell>
        </row>
        <row r="53">
          <cell r="A53" t="str">
            <v>S00BPUS43NUOVA4</v>
          </cell>
          <cell r="B53" t="str">
            <v>S43NUOVA4</v>
          </cell>
          <cell r="C53" t="str">
            <v>Nuova4</v>
          </cell>
          <cell r="D53" t="str">
            <v>S00BPU</v>
          </cell>
          <cell r="E53" t="str">
            <v>BPU Banca</v>
          </cell>
          <cell r="F53">
            <v>100</v>
          </cell>
          <cell r="G53">
            <v>100</v>
          </cell>
          <cell r="H53">
            <v>100</v>
          </cell>
          <cell r="I53">
            <v>100</v>
          </cell>
          <cell r="J53">
            <v>100</v>
          </cell>
          <cell r="K53">
            <v>100</v>
          </cell>
        </row>
        <row r="54">
          <cell r="A54" t="str">
            <v>S00BPUS44NUOVA5</v>
          </cell>
          <cell r="B54" t="str">
            <v>S44NUOVA5</v>
          </cell>
          <cell r="C54" t="str">
            <v>Nuova5 - Rettifiche best&gt;&gt;base</v>
          </cell>
          <cell r="D54" t="str">
            <v>S00BPU</v>
          </cell>
          <cell r="E54" t="str">
            <v>BPU Banca</v>
          </cell>
          <cell r="F54">
            <v>100</v>
          </cell>
          <cell r="G54">
            <v>100</v>
          </cell>
          <cell r="H54">
            <v>100</v>
          </cell>
          <cell r="I54">
            <v>100</v>
          </cell>
          <cell r="J54">
            <v>100</v>
          </cell>
          <cell r="K54">
            <v>100</v>
          </cell>
        </row>
        <row r="55">
          <cell r="A55" t="str">
            <v>*****</v>
          </cell>
          <cell r="B55" t="str">
            <v>*****</v>
          </cell>
        </row>
        <row r="57">
          <cell r="B57" t="str">
            <v>imprese consolidate al patrimonio netto</v>
          </cell>
        </row>
        <row r="58">
          <cell r="A58" t="str">
            <v>S00BPUPN01ARCA</v>
          </cell>
          <cell r="B58" t="str">
            <v>PN01ARCA</v>
          </cell>
          <cell r="C58" t="str">
            <v>ARCA Sgr</v>
          </cell>
          <cell r="D58" t="str">
            <v>S00BPU</v>
          </cell>
          <cell r="E58" t="str">
            <v>BPU Banca</v>
          </cell>
          <cell r="F58">
            <v>16.782</v>
          </cell>
          <cell r="G58">
            <v>21.204000000000001</v>
          </cell>
          <cell r="H58">
            <v>21.204000000000001</v>
          </cell>
          <cell r="I58">
            <v>21.204000000000001</v>
          </cell>
          <cell r="J58">
            <v>21.204000000000001</v>
          </cell>
          <cell r="K58">
            <v>21.204000000000001</v>
          </cell>
        </row>
        <row r="59">
          <cell r="A59" t="str">
            <v>S02BPAPN01ARCA</v>
          </cell>
          <cell r="B59" t="str">
            <v>PN01ARCA</v>
          </cell>
          <cell r="C59" t="str">
            <v>ARCA Sgr</v>
          </cell>
          <cell r="D59" t="str">
            <v>S02BPA</v>
          </cell>
          <cell r="E59" t="str">
            <v>Banca Popolare di Ancona</v>
          </cell>
          <cell r="F59">
            <v>3.302</v>
          </cell>
          <cell r="G59">
            <v>3.302</v>
          </cell>
          <cell r="H59">
            <v>3.302</v>
          </cell>
          <cell r="I59">
            <v>3.302</v>
          </cell>
          <cell r="J59">
            <v>3.302</v>
          </cell>
          <cell r="K59">
            <v>3.302</v>
          </cell>
        </row>
        <row r="60">
          <cell r="A60" t="str">
            <v>S00BPUPN02ASSIFIT</v>
          </cell>
          <cell r="B60" t="str">
            <v>PN02ASSIFIT</v>
          </cell>
          <cell r="C60" t="str">
            <v>Assifit</v>
          </cell>
          <cell r="D60" t="str">
            <v>S00BPU</v>
          </cell>
          <cell r="E60" t="str">
            <v>BPU Banca</v>
          </cell>
          <cell r="F60">
            <v>76.525000000000006</v>
          </cell>
          <cell r="G60">
            <v>76.525000000000006</v>
          </cell>
          <cell r="H60">
            <v>76.525000000000006</v>
          </cell>
          <cell r="I60">
            <v>76.525000000000006</v>
          </cell>
          <cell r="J60">
            <v>76.525000000000006</v>
          </cell>
          <cell r="K60">
            <v>76.525000000000006</v>
          </cell>
        </row>
        <row r="61">
          <cell r="A61" t="str">
            <v>S02BPAPN02ASSIFIT</v>
          </cell>
          <cell r="B61" t="str">
            <v>PN02ASSIFIT</v>
          </cell>
          <cell r="C61" t="str">
            <v>Assifit</v>
          </cell>
          <cell r="D61" t="str">
            <v>S02BPA</v>
          </cell>
          <cell r="E61" t="str">
            <v>Banca Popolare di Ancona</v>
          </cell>
          <cell r="F61">
            <v>13.5</v>
          </cell>
          <cell r="G61">
            <v>13.5</v>
          </cell>
          <cell r="H61">
            <v>13.5</v>
          </cell>
          <cell r="I61">
            <v>13.5</v>
          </cell>
          <cell r="J61">
            <v>13.5</v>
          </cell>
          <cell r="K61">
            <v>13.5</v>
          </cell>
        </row>
        <row r="62">
          <cell r="A62" t="str">
            <v>S00BPUPN03BPBASS</v>
          </cell>
          <cell r="B62" t="str">
            <v>PN03BPBASS</v>
          </cell>
          <cell r="C62" t="str">
            <v>BPB Assicurazioni</v>
          </cell>
          <cell r="D62" t="str">
            <v>S00BPU</v>
          </cell>
          <cell r="E62" t="str">
            <v>BPU Banca</v>
          </cell>
          <cell r="F62">
            <v>85</v>
          </cell>
          <cell r="G62">
            <v>85</v>
          </cell>
          <cell r="H62">
            <v>85</v>
          </cell>
          <cell r="I62">
            <v>85</v>
          </cell>
          <cell r="J62">
            <v>85</v>
          </cell>
          <cell r="K62">
            <v>50</v>
          </cell>
        </row>
        <row r="63">
          <cell r="A63" t="str">
            <v>S02BPAPN03BPBASS</v>
          </cell>
          <cell r="B63" t="str">
            <v>PN03BPBASS</v>
          </cell>
          <cell r="C63" t="str">
            <v>BPB Assicurazioni</v>
          </cell>
          <cell r="D63" t="str">
            <v>S02BPA</v>
          </cell>
          <cell r="E63" t="str">
            <v>Banca Popolare di Ancona</v>
          </cell>
          <cell r="F63">
            <v>15</v>
          </cell>
          <cell r="G63">
            <v>15</v>
          </cell>
          <cell r="H63">
            <v>15</v>
          </cell>
          <cell r="I63">
            <v>15</v>
          </cell>
          <cell r="J63">
            <v>15</v>
          </cell>
          <cell r="K63">
            <v>15</v>
          </cell>
        </row>
        <row r="64">
          <cell r="A64" t="str">
            <v>S00BPUPN04BPBASSVITA</v>
          </cell>
          <cell r="B64" t="str">
            <v>PN04BPBASSVITA</v>
          </cell>
          <cell r="C64" t="str">
            <v>BPB Assicurazioni Vita</v>
          </cell>
          <cell r="D64" t="str">
            <v>S00BPU</v>
          </cell>
          <cell r="E64" t="str">
            <v>BPU Banca</v>
          </cell>
          <cell r="F64">
            <v>85</v>
          </cell>
          <cell r="G64">
            <v>85</v>
          </cell>
          <cell r="H64">
            <v>85</v>
          </cell>
          <cell r="I64">
            <v>85</v>
          </cell>
          <cell r="J64">
            <v>85</v>
          </cell>
          <cell r="K64">
            <v>85</v>
          </cell>
        </row>
        <row r="65">
          <cell r="A65" t="str">
            <v>S02BPAPN04BPBASSVITA</v>
          </cell>
          <cell r="B65" t="str">
            <v>PN04BPBASSVITA</v>
          </cell>
          <cell r="C65" t="str">
            <v>BPB Assicurazioni Vita</v>
          </cell>
          <cell r="D65" t="str">
            <v>S02BPA</v>
          </cell>
          <cell r="E65" t="str">
            <v>Banca Popolare di Ancona</v>
          </cell>
          <cell r="F65">
            <v>15</v>
          </cell>
          <cell r="G65">
            <v>15</v>
          </cell>
          <cell r="H65">
            <v>15</v>
          </cell>
          <cell r="I65">
            <v>15</v>
          </cell>
          <cell r="J65">
            <v>15</v>
          </cell>
          <cell r="K65">
            <v>15</v>
          </cell>
        </row>
        <row r="66">
          <cell r="A66" t="str">
            <v>S00BPUPN05ASSIREMA</v>
          </cell>
          <cell r="B66" t="str">
            <v>PN05ASSIREMA</v>
          </cell>
          <cell r="C66" t="str">
            <v>BPB Assirema</v>
          </cell>
          <cell r="D66" t="str">
            <v>S00BPU</v>
          </cell>
          <cell r="E66" t="str">
            <v>BPU Banca</v>
          </cell>
          <cell r="F66">
            <v>85</v>
          </cell>
          <cell r="G66">
            <v>85</v>
          </cell>
          <cell r="H66">
            <v>85</v>
          </cell>
          <cell r="I66">
            <v>85</v>
          </cell>
          <cell r="J66">
            <v>85</v>
          </cell>
          <cell r="K66">
            <v>85</v>
          </cell>
        </row>
        <row r="67">
          <cell r="A67" t="str">
            <v>S02BPAPN05ASSIREMA</v>
          </cell>
          <cell r="B67" t="str">
            <v>PN05ASSIREMA</v>
          </cell>
          <cell r="C67" t="str">
            <v>BPB Assirema</v>
          </cell>
          <cell r="D67" t="str">
            <v>S02BPA</v>
          </cell>
          <cell r="E67" t="str">
            <v>Banca Popolare di Ancona</v>
          </cell>
          <cell r="F67">
            <v>15</v>
          </cell>
          <cell r="G67">
            <v>15</v>
          </cell>
          <cell r="H67">
            <v>15</v>
          </cell>
          <cell r="I67">
            <v>15</v>
          </cell>
          <cell r="J67">
            <v>15</v>
          </cell>
          <cell r="K67">
            <v>15</v>
          </cell>
        </row>
        <row r="68">
          <cell r="A68" t="str">
            <v>S00BPUPN06MEDASS</v>
          </cell>
          <cell r="B68" t="str">
            <v>PN06MEDASS</v>
          </cell>
          <cell r="C68" t="str">
            <v>BPB Mediazioni Assicurative</v>
          </cell>
          <cell r="D68" t="str">
            <v>S00BPU</v>
          </cell>
          <cell r="E68" t="str">
            <v>BPU Banca</v>
          </cell>
          <cell r="F68">
            <v>88</v>
          </cell>
          <cell r="G68">
            <v>88</v>
          </cell>
          <cell r="H68">
            <v>88</v>
          </cell>
          <cell r="I68">
            <v>88</v>
          </cell>
          <cell r="J68">
            <v>88</v>
          </cell>
          <cell r="K68">
            <v>88</v>
          </cell>
        </row>
        <row r="69">
          <cell r="A69" t="str">
            <v>S07CBPN07CENTROSIEL</v>
          </cell>
          <cell r="B69" t="str">
            <v>PN07CENTROSIEL</v>
          </cell>
          <cell r="C69" t="str">
            <v>Centrosiel</v>
          </cell>
          <cell r="D69" t="str">
            <v>S07CB</v>
          </cell>
          <cell r="E69" t="str">
            <v>Centrobanca</v>
          </cell>
          <cell r="F69">
            <v>47</v>
          </cell>
          <cell r="G69">
            <v>47</v>
          </cell>
          <cell r="H69">
            <v>47</v>
          </cell>
          <cell r="I69">
            <v>47</v>
          </cell>
          <cell r="J69">
            <v>47</v>
          </cell>
          <cell r="K69">
            <v>47</v>
          </cell>
        </row>
        <row r="70">
          <cell r="A70" t="str">
            <v>S00BPUPN08CLICKICT</v>
          </cell>
          <cell r="B70" t="str">
            <v>PN08CLICKICT</v>
          </cell>
          <cell r="C70" t="str">
            <v>Click-ict</v>
          </cell>
          <cell r="D70" t="str">
            <v>S00BPU</v>
          </cell>
          <cell r="E70" t="str">
            <v>BPU Banca</v>
          </cell>
          <cell r="F70">
            <v>45</v>
          </cell>
          <cell r="G70">
            <v>45</v>
          </cell>
          <cell r="H70">
            <v>45</v>
          </cell>
          <cell r="I70">
            <v>45</v>
          </cell>
          <cell r="J70">
            <v>45</v>
          </cell>
          <cell r="K70">
            <v>45</v>
          </cell>
        </row>
        <row r="71">
          <cell r="A71" t="str">
            <v>S23BAN247PN09ESOLU</v>
          </cell>
          <cell r="B71" t="str">
            <v>PN09ESOLU</v>
          </cell>
          <cell r="C71" t="str">
            <v>E-solution</v>
          </cell>
          <cell r="D71" t="str">
            <v>S23BAN247</v>
          </cell>
          <cell r="E71" t="str">
            <v>Banca24-7</v>
          </cell>
          <cell r="F71">
            <v>100</v>
          </cell>
          <cell r="G71">
            <v>100</v>
          </cell>
          <cell r="H71">
            <v>100</v>
          </cell>
          <cell r="I71">
            <v>100</v>
          </cell>
          <cell r="J71">
            <v>100</v>
          </cell>
          <cell r="K71">
            <v>100</v>
          </cell>
        </row>
        <row r="72">
          <cell r="A72" t="str">
            <v>S05BDGPN10GREEN</v>
          </cell>
          <cell r="B72" t="str">
            <v>PN10GREEN</v>
          </cell>
          <cell r="C72" t="str">
            <v>Green Club</v>
          </cell>
          <cell r="D72" t="str">
            <v>S05BDG</v>
          </cell>
          <cell r="E72" t="str">
            <v>BDG sa</v>
          </cell>
          <cell r="F72">
            <v>100</v>
          </cell>
          <cell r="G72">
            <v>100</v>
          </cell>
          <cell r="H72">
            <v>100</v>
          </cell>
          <cell r="I72">
            <v>100</v>
          </cell>
          <cell r="J72">
            <v>100</v>
          </cell>
          <cell r="K72">
            <v>100</v>
          </cell>
        </row>
        <row r="73">
          <cell r="A73" t="str">
            <v>S00BPUPN11MERCIMP</v>
          </cell>
          <cell r="B73" t="str">
            <v>PN11MERCIMP</v>
          </cell>
          <cell r="C73" t="str">
            <v>Mercato Impresa</v>
          </cell>
          <cell r="D73" t="str">
            <v>S00BPU</v>
          </cell>
          <cell r="E73" t="str">
            <v>BPU Banca</v>
          </cell>
          <cell r="F73">
            <v>100</v>
          </cell>
          <cell r="G73">
            <v>100</v>
          </cell>
          <cell r="H73">
            <v>100</v>
          </cell>
          <cell r="I73">
            <v>100</v>
          </cell>
          <cell r="J73">
            <v>100</v>
          </cell>
          <cell r="K73">
            <v>100</v>
          </cell>
        </row>
        <row r="74">
          <cell r="A74" t="str">
            <v>PN06MEDASSPN12SECURB</v>
          </cell>
          <cell r="B74" t="str">
            <v>PN12SECURB</v>
          </cell>
          <cell r="C74" t="str">
            <v>Secur Broker</v>
          </cell>
          <cell r="D74" t="str">
            <v>PN06MEDASS</v>
          </cell>
          <cell r="E74" t="str">
            <v>BPB Mediazioni Assicurative</v>
          </cell>
          <cell r="F74">
            <v>40</v>
          </cell>
          <cell r="G74">
            <v>40</v>
          </cell>
          <cell r="H74">
            <v>40</v>
          </cell>
          <cell r="I74">
            <v>40</v>
          </cell>
          <cell r="J74">
            <v>40</v>
          </cell>
          <cell r="K74">
            <v>40</v>
          </cell>
        </row>
        <row r="75">
          <cell r="A75" t="str">
            <v>S00BPUPN13SFCONS</v>
          </cell>
          <cell r="B75" t="str">
            <v>PN13SFCONS</v>
          </cell>
          <cell r="C75" t="str">
            <v>SF Consulting</v>
          </cell>
          <cell r="D75" t="str">
            <v>S00BPU</v>
          </cell>
          <cell r="E75" t="str">
            <v>BPU Banca</v>
          </cell>
          <cell r="F75">
            <v>35</v>
          </cell>
          <cell r="G75">
            <v>35</v>
          </cell>
          <cell r="H75">
            <v>35</v>
          </cell>
          <cell r="I75">
            <v>35</v>
          </cell>
          <cell r="J75">
            <v>35</v>
          </cell>
          <cell r="K75">
            <v>35</v>
          </cell>
        </row>
        <row r="76">
          <cell r="A76" t="str">
            <v>S05BDGPN14SOFIPO</v>
          </cell>
          <cell r="B76" t="str">
            <v>PN14SOFIPO</v>
          </cell>
          <cell r="C76" t="str">
            <v>Sofipo Fiduciaire</v>
          </cell>
          <cell r="D76" t="str">
            <v>S05BDG</v>
          </cell>
          <cell r="E76" t="str">
            <v>BDG Finanziaria SA</v>
          </cell>
          <cell r="F76">
            <v>30</v>
          </cell>
          <cell r="G76">
            <v>30</v>
          </cell>
          <cell r="H76">
            <v>30</v>
          </cell>
          <cell r="I76">
            <v>30</v>
          </cell>
          <cell r="J76">
            <v>30</v>
          </cell>
          <cell r="K76">
            <v>30</v>
          </cell>
        </row>
      </sheetData>
      <sheetData sheetId="68"/>
      <sheetData sheetId="69"/>
      <sheetData sheetId="70"/>
      <sheetData sheetId="7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ote"/>
      <sheetName val="Foglio1"/>
      <sheetName val="dati2004"/>
      <sheetName val="dettagli"/>
      <sheetName val="dati"/>
      <sheetName val="dati_mese"/>
      <sheetName val="riclassificazioni"/>
      <sheetName val="commissioni nette"/>
      <sheetName val="dettaglio interessi netti"/>
      <sheetName val="raccolta indiretta"/>
      <sheetName val="copertura crediti"/>
      <sheetName val="Dati 2005"/>
      <sheetName val="riclassificazioni 2005"/>
      <sheetName val="dettaglio interessi netti 2005"/>
      <sheetName val="commissioni nette 2005"/>
      <sheetName val="raccolta indiretta 2005"/>
      <sheetName val="copertura crediti 2005"/>
      <sheetName val="IMPOSTE"/>
      <sheetName val="INTERESSI_NETTI"/>
      <sheetName val="dettaglio interessi netti mese"/>
      <sheetName val="check interessi netti"/>
      <sheetName val="AREA FINANZA TITOLI"/>
      <sheetName val="AREA FINANZA BANCHE"/>
      <sheetName val="INTERBANCARIO"/>
      <sheetName val="LEASING"/>
      <sheetName val="EMTN"/>
      <sheetName val="SPESE PERSONALE"/>
      <sheetName val="SPESE AMMINISTRATIVE"/>
      <sheetName val="AMMORTAMENTI"/>
      <sheetName val="patrimonio vigilanza"/>
      <sheetName val="dettaglio dividendi"/>
      <sheetName val="DIVIDENDI"/>
      <sheetName val="ALIQUOTE FISCALI"/>
      <sheetName val="Confronto trimest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ote"/>
      <sheetName val="Foglio1"/>
      <sheetName val="dati2004"/>
      <sheetName val="dettagli"/>
      <sheetName val="dati"/>
      <sheetName val="dati_mese"/>
      <sheetName val="riclassificazioni"/>
      <sheetName val="commissioni nette"/>
      <sheetName val="dettaglio interessi netti"/>
      <sheetName val="raccolta indiretta"/>
      <sheetName val="copertura crediti"/>
      <sheetName val="Dati 2005"/>
      <sheetName val="riclassificazioni 2005"/>
      <sheetName val="dettaglio interessi netti 2005"/>
      <sheetName val="commissioni nette 2005"/>
      <sheetName val="raccolta indiretta 2005"/>
      <sheetName val="copertura crediti 2005"/>
      <sheetName val="IMPOSTE"/>
      <sheetName val="INTERESSI_NETTI"/>
      <sheetName val="dettaglio interessi netti mese"/>
      <sheetName val="check interessi netti"/>
      <sheetName val="AREA FINANZA TITOLI"/>
      <sheetName val="AREA FINANZA BANCHE"/>
      <sheetName val="INTERBANCARIO"/>
      <sheetName val="LEASING"/>
      <sheetName val="EMTN"/>
      <sheetName val="SPESE PERSONALE"/>
      <sheetName val="SPESE AMMINISTRATIVE"/>
      <sheetName val="AMMORTAMENTI"/>
      <sheetName val="patrimonio vigilanza"/>
      <sheetName val="dettaglio dividendi"/>
      <sheetName val="DIVIDENDI"/>
      <sheetName val="ALIQUOTE FISCALI"/>
      <sheetName val="Confronto trimest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2"/>
  <dimension ref="B1:I51"/>
  <sheetViews>
    <sheetView showGridLines="0" tabSelected="1" zoomScale="90" zoomScaleNormal="90" workbookViewId="0"/>
  </sheetViews>
  <sheetFormatPr defaultRowHeight="12.75"/>
  <cols>
    <col min="1" max="1" width="3.7109375" style="57" customWidth="1"/>
    <col min="2" max="2" width="46" style="57" customWidth="1"/>
    <col min="3" max="4" width="12.5703125" style="57" customWidth="1"/>
    <col min="5" max="9" width="12.7109375" style="57" customWidth="1"/>
    <col min="10" max="240" width="9.140625" style="57"/>
    <col min="241" max="241" width="5.7109375" style="57" customWidth="1"/>
    <col min="242" max="242" width="6.42578125" style="57" bestFit="1" customWidth="1"/>
    <col min="243" max="243" width="43.7109375" style="57" customWidth="1"/>
    <col min="244" max="244" width="12.140625" style="57" bestFit="1" customWidth="1"/>
    <col min="245" max="245" width="11.7109375" style="57" customWidth="1"/>
    <col min="246" max="246" width="10.7109375" style="57" customWidth="1"/>
    <col min="247" max="247" width="9.7109375" style="57" customWidth="1"/>
    <col min="248" max="248" width="12.7109375" style="57" bestFit="1" customWidth="1"/>
    <col min="249" max="249" width="11.28515625" style="57" bestFit="1" customWidth="1"/>
    <col min="250" max="250" width="9.7109375" style="57" customWidth="1"/>
    <col min="251" max="251" width="14.7109375" style="57" customWidth="1"/>
    <col min="252" max="252" width="13.42578125" style="57" bestFit="1" customWidth="1"/>
    <col min="253" max="253" width="11.7109375" style="57" bestFit="1" customWidth="1"/>
    <col min="254" max="255" width="10.7109375" style="57" customWidth="1"/>
    <col min="256" max="257" width="9.140625" style="57"/>
    <col min="258" max="259" width="10.7109375" style="57" customWidth="1"/>
    <col min="260" max="260" width="7.7109375" style="57" customWidth="1"/>
    <col min="261" max="261" width="10.7109375" style="57" customWidth="1"/>
    <col min="262" max="496" width="9.140625" style="57"/>
    <col min="497" max="497" width="5.7109375" style="57" customWidth="1"/>
    <col min="498" max="498" width="6.42578125" style="57" bestFit="1" customWidth="1"/>
    <col min="499" max="499" width="43.7109375" style="57" customWidth="1"/>
    <col min="500" max="500" width="12.140625" style="57" bestFit="1" customWidth="1"/>
    <col min="501" max="501" width="11.7109375" style="57" customWidth="1"/>
    <col min="502" max="502" width="10.7109375" style="57" customWidth="1"/>
    <col min="503" max="503" width="9.7109375" style="57" customWidth="1"/>
    <col min="504" max="504" width="12.7109375" style="57" bestFit="1" customWidth="1"/>
    <col min="505" max="505" width="11.28515625" style="57" bestFit="1" customWidth="1"/>
    <col min="506" max="506" width="9.7109375" style="57" customWidth="1"/>
    <col min="507" max="507" width="14.7109375" style="57" customWidth="1"/>
    <col min="508" max="508" width="13.42578125" style="57" bestFit="1" customWidth="1"/>
    <col min="509" max="509" width="11.7109375" style="57" bestFit="1" customWidth="1"/>
    <col min="510" max="511" width="10.7109375" style="57" customWidth="1"/>
    <col min="512" max="513" width="9.140625" style="57"/>
    <col min="514" max="515" width="10.7109375" style="57" customWidth="1"/>
    <col min="516" max="516" width="7.7109375" style="57" customWidth="1"/>
    <col min="517" max="517" width="10.7109375" style="57" customWidth="1"/>
    <col min="518" max="752" width="9.140625" style="57"/>
    <col min="753" max="753" width="5.7109375" style="57" customWidth="1"/>
    <col min="754" max="754" width="6.42578125" style="57" bestFit="1" customWidth="1"/>
    <col min="755" max="755" width="43.7109375" style="57" customWidth="1"/>
    <col min="756" max="756" width="12.140625" style="57" bestFit="1" customWidth="1"/>
    <col min="757" max="757" width="11.7109375" style="57" customWidth="1"/>
    <col min="758" max="758" width="10.7109375" style="57" customWidth="1"/>
    <col min="759" max="759" width="9.7109375" style="57" customWidth="1"/>
    <col min="760" max="760" width="12.7109375" style="57" bestFit="1" customWidth="1"/>
    <col min="761" max="761" width="11.28515625" style="57" bestFit="1" customWidth="1"/>
    <col min="762" max="762" width="9.7109375" style="57" customWidth="1"/>
    <col min="763" max="763" width="14.7109375" style="57" customWidth="1"/>
    <col min="764" max="764" width="13.42578125" style="57" bestFit="1" customWidth="1"/>
    <col min="765" max="765" width="11.7109375" style="57" bestFit="1" customWidth="1"/>
    <col min="766" max="767" width="10.7109375" style="57" customWidth="1"/>
    <col min="768" max="769" width="9.140625" style="57"/>
    <col min="770" max="771" width="10.7109375" style="57" customWidth="1"/>
    <col min="772" max="772" width="7.7109375" style="57" customWidth="1"/>
    <col min="773" max="773" width="10.7109375" style="57" customWidth="1"/>
    <col min="774" max="1008" width="9.140625" style="57"/>
    <col min="1009" max="1009" width="5.7109375" style="57" customWidth="1"/>
    <col min="1010" max="1010" width="6.42578125" style="57" bestFit="1" customWidth="1"/>
    <col min="1011" max="1011" width="43.7109375" style="57" customWidth="1"/>
    <col min="1012" max="1012" width="12.140625" style="57" bestFit="1" customWidth="1"/>
    <col min="1013" max="1013" width="11.7109375" style="57" customWidth="1"/>
    <col min="1014" max="1014" width="10.7109375" style="57" customWidth="1"/>
    <col min="1015" max="1015" width="9.7109375" style="57" customWidth="1"/>
    <col min="1016" max="1016" width="12.7109375" style="57" bestFit="1" customWidth="1"/>
    <col min="1017" max="1017" width="11.28515625" style="57" bestFit="1" customWidth="1"/>
    <col min="1018" max="1018" width="9.7109375" style="57" customWidth="1"/>
    <col min="1019" max="1019" width="14.7109375" style="57" customWidth="1"/>
    <col min="1020" max="1020" width="13.42578125" style="57" bestFit="1" customWidth="1"/>
    <col min="1021" max="1021" width="11.7109375" style="57" bestFit="1" customWidth="1"/>
    <col min="1022" max="1023" width="10.7109375" style="57" customWidth="1"/>
    <col min="1024" max="1025" width="9.140625" style="57"/>
    <col min="1026" max="1027" width="10.7109375" style="57" customWidth="1"/>
    <col min="1028" max="1028" width="7.7109375" style="57" customWidth="1"/>
    <col min="1029" max="1029" width="10.7109375" style="57" customWidth="1"/>
    <col min="1030" max="1264" width="9.140625" style="57"/>
    <col min="1265" max="1265" width="5.7109375" style="57" customWidth="1"/>
    <col min="1266" max="1266" width="6.42578125" style="57" bestFit="1" customWidth="1"/>
    <col min="1267" max="1267" width="43.7109375" style="57" customWidth="1"/>
    <col min="1268" max="1268" width="12.140625" style="57" bestFit="1" customWidth="1"/>
    <col min="1269" max="1269" width="11.7109375" style="57" customWidth="1"/>
    <col min="1270" max="1270" width="10.7109375" style="57" customWidth="1"/>
    <col min="1271" max="1271" width="9.7109375" style="57" customWidth="1"/>
    <col min="1272" max="1272" width="12.7109375" style="57" bestFit="1" customWidth="1"/>
    <col min="1273" max="1273" width="11.28515625" style="57" bestFit="1" customWidth="1"/>
    <col min="1274" max="1274" width="9.7109375" style="57" customWidth="1"/>
    <col min="1275" max="1275" width="14.7109375" style="57" customWidth="1"/>
    <col min="1276" max="1276" width="13.42578125" style="57" bestFit="1" customWidth="1"/>
    <col min="1277" max="1277" width="11.7109375" style="57" bestFit="1" customWidth="1"/>
    <col min="1278" max="1279" width="10.7109375" style="57" customWidth="1"/>
    <col min="1280" max="1281" width="9.140625" style="57"/>
    <col min="1282" max="1283" width="10.7109375" style="57" customWidth="1"/>
    <col min="1284" max="1284" width="7.7109375" style="57" customWidth="1"/>
    <col min="1285" max="1285" width="10.7109375" style="57" customWidth="1"/>
    <col min="1286" max="1520" width="9.140625" style="57"/>
    <col min="1521" max="1521" width="5.7109375" style="57" customWidth="1"/>
    <col min="1522" max="1522" width="6.42578125" style="57" bestFit="1" customWidth="1"/>
    <col min="1523" max="1523" width="43.7109375" style="57" customWidth="1"/>
    <col min="1524" max="1524" width="12.140625" style="57" bestFit="1" customWidth="1"/>
    <col min="1525" max="1525" width="11.7109375" style="57" customWidth="1"/>
    <col min="1526" max="1526" width="10.7109375" style="57" customWidth="1"/>
    <col min="1527" max="1527" width="9.7109375" style="57" customWidth="1"/>
    <col min="1528" max="1528" width="12.7109375" style="57" bestFit="1" customWidth="1"/>
    <col min="1529" max="1529" width="11.28515625" style="57" bestFit="1" customWidth="1"/>
    <col min="1530" max="1530" width="9.7109375" style="57" customWidth="1"/>
    <col min="1531" max="1531" width="14.7109375" style="57" customWidth="1"/>
    <col min="1532" max="1532" width="13.42578125" style="57" bestFit="1" customWidth="1"/>
    <col min="1533" max="1533" width="11.7109375" style="57" bestFit="1" customWidth="1"/>
    <col min="1534" max="1535" width="10.7109375" style="57" customWidth="1"/>
    <col min="1536" max="1537" width="9.140625" style="57"/>
    <col min="1538" max="1539" width="10.7109375" style="57" customWidth="1"/>
    <col min="1540" max="1540" width="7.7109375" style="57" customWidth="1"/>
    <col min="1541" max="1541" width="10.7109375" style="57" customWidth="1"/>
    <col min="1542" max="1776" width="9.140625" style="57"/>
    <col min="1777" max="1777" width="5.7109375" style="57" customWidth="1"/>
    <col min="1778" max="1778" width="6.42578125" style="57" bestFit="1" customWidth="1"/>
    <col min="1779" max="1779" width="43.7109375" style="57" customWidth="1"/>
    <col min="1780" max="1780" width="12.140625" style="57" bestFit="1" customWidth="1"/>
    <col min="1781" max="1781" width="11.7109375" style="57" customWidth="1"/>
    <col min="1782" max="1782" width="10.7109375" style="57" customWidth="1"/>
    <col min="1783" max="1783" width="9.7109375" style="57" customWidth="1"/>
    <col min="1784" max="1784" width="12.7109375" style="57" bestFit="1" customWidth="1"/>
    <col min="1785" max="1785" width="11.28515625" style="57" bestFit="1" customWidth="1"/>
    <col min="1786" max="1786" width="9.7109375" style="57" customWidth="1"/>
    <col min="1787" max="1787" width="14.7109375" style="57" customWidth="1"/>
    <col min="1788" max="1788" width="13.42578125" style="57" bestFit="1" customWidth="1"/>
    <col min="1789" max="1789" width="11.7109375" style="57" bestFit="1" customWidth="1"/>
    <col min="1790" max="1791" width="10.7109375" style="57" customWidth="1"/>
    <col min="1792" max="1793" width="9.140625" style="57"/>
    <col min="1794" max="1795" width="10.7109375" style="57" customWidth="1"/>
    <col min="1796" max="1796" width="7.7109375" style="57" customWidth="1"/>
    <col min="1797" max="1797" width="10.7109375" style="57" customWidth="1"/>
    <col min="1798" max="2032" width="9.140625" style="57"/>
    <col min="2033" max="2033" width="5.7109375" style="57" customWidth="1"/>
    <col min="2034" max="2034" width="6.42578125" style="57" bestFit="1" customWidth="1"/>
    <col min="2035" max="2035" width="43.7109375" style="57" customWidth="1"/>
    <col min="2036" max="2036" width="12.140625" style="57" bestFit="1" customWidth="1"/>
    <col min="2037" max="2037" width="11.7109375" style="57" customWidth="1"/>
    <col min="2038" max="2038" width="10.7109375" style="57" customWidth="1"/>
    <col min="2039" max="2039" width="9.7109375" style="57" customWidth="1"/>
    <col min="2040" max="2040" width="12.7109375" style="57" bestFit="1" customWidth="1"/>
    <col min="2041" max="2041" width="11.28515625" style="57" bestFit="1" customWidth="1"/>
    <col min="2042" max="2042" width="9.7109375" style="57" customWidth="1"/>
    <col min="2043" max="2043" width="14.7109375" style="57" customWidth="1"/>
    <col min="2044" max="2044" width="13.42578125" style="57" bestFit="1" customWidth="1"/>
    <col min="2045" max="2045" width="11.7109375" style="57" bestFit="1" customWidth="1"/>
    <col min="2046" max="2047" width="10.7109375" style="57" customWidth="1"/>
    <col min="2048" max="2049" width="9.140625" style="57"/>
    <col min="2050" max="2051" width="10.7109375" style="57" customWidth="1"/>
    <col min="2052" max="2052" width="7.7109375" style="57" customWidth="1"/>
    <col min="2053" max="2053" width="10.7109375" style="57" customWidth="1"/>
    <col min="2054" max="2288" width="9.140625" style="57"/>
    <col min="2289" max="2289" width="5.7109375" style="57" customWidth="1"/>
    <col min="2290" max="2290" width="6.42578125" style="57" bestFit="1" customWidth="1"/>
    <col min="2291" max="2291" width="43.7109375" style="57" customWidth="1"/>
    <col min="2292" max="2292" width="12.140625" style="57" bestFit="1" customWidth="1"/>
    <col min="2293" max="2293" width="11.7109375" style="57" customWidth="1"/>
    <col min="2294" max="2294" width="10.7109375" style="57" customWidth="1"/>
    <col min="2295" max="2295" width="9.7109375" style="57" customWidth="1"/>
    <col min="2296" max="2296" width="12.7109375" style="57" bestFit="1" customWidth="1"/>
    <col min="2297" max="2297" width="11.28515625" style="57" bestFit="1" customWidth="1"/>
    <col min="2298" max="2298" width="9.7109375" style="57" customWidth="1"/>
    <col min="2299" max="2299" width="14.7109375" style="57" customWidth="1"/>
    <col min="2300" max="2300" width="13.42578125" style="57" bestFit="1" customWidth="1"/>
    <col min="2301" max="2301" width="11.7109375" style="57" bestFit="1" customWidth="1"/>
    <col min="2302" max="2303" width="10.7109375" style="57" customWidth="1"/>
    <col min="2304" max="2305" width="9.140625" style="57"/>
    <col min="2306" max="2307" width="10.7109375" style="57" customWidth="1"/>
    <col min="2308" max="2308" width="7.7109375" style="57" customWidth="1"/>
    <col min="2309" max="2309" width="10.7109375" style="57" customWidth="1"/>
    <col min="2310" max="2544" width="9.140625" style="57"/>
    <col min="2545" max="2545" width="5.7109375" style="57" customWidth="1"/>
    <col min="2546" max="2546" width="6.42578125" style="57" bestFit="1" customWidth="1"/>
    <col min="2547" max="2547" width="43.7109375" style="57" customWidth="1"/>
    <col min="2548" max="2548" width="12.140625" style="57" bestFit="1" customWidth="1"/>
    <col min="2549" max="2549" width="11.7109375" style="57" customWidth="1"/>
    <col min="2550" max="2550" width="10.7109375" style="57" customWidth="1"/>
    <col min="2551" max="2551" width="9.7109375" style="57" customWidth="1"/>
    <col min="2552" max="2552" width="12.7109375" style="57" bestFit="1" customWidth="1"/>
    <col min="2553" max="2553" width="11.28515625" style="57" bestFit="1" customWidth="1"/>
    <col min="2554" max="2554" width="9.7109375" style="57" customWidth="1"/>
    <col min="2555" max="2555" width="14.7109375" style="57" customWidth="1"/>
    <col min="2556" max="2556" width="13.42578125" style="57" bestFit="1" customWidth="1"/>
    <col min="2557" max="2557" width="11.7109375" style="57" bestFit="1" customWidth="1"/>
    <col min="2558" max="2559" width="10.7109375" style="57" customWidth="1"/>
    <col min="2560" max="2561" width="9.140625" style="57"/>
    <col min="2562" max="2563" width="10.7109375" style="57" customWidth="1"/>
    <col min="2564" max="2564" width="7.7109375" style="57" customWidth="1"/>
    <col min="2565" max="2565" width="10.7109375" style="57" customWidth="1"/>
    <col min="2566" max="2800" width="9.140625" style="57"/>
    <col min="2801" max="2801" width="5.7109375" style="57" customWidth="1"/>
    <col min="2802" max="2802" width="6.42578125" style="57" bestFit="1" customWidth="1"/>
    <col min="2803" max="2803" width="43.7109375" style="57" customWidth="1"/>
    <col min="2804" max="2804" width="12.140625" style="57" bestFit="1" customWidth="1"/>
    <col min="2805" max="2805" width="11.7109375" style="57" customWidth="1"/>
    <col min="2806" max="2806" width="10.7109375" style="57" customWidth="1"/>
    <col min="2807" max="2807" width="9.7109375" style="57" customWidth="1"/>
    <col min="2808" max="2808" width="12.7109375" style="57" bestFit="1" customWidth="1"/>
    <col min="2809" max="2809" width="11.28515625" style="57" bestFit="1" customWidth="1"/>
    <col min="2810" max="2810" width="9.7109375" style="57" customWidth="1"/>
    <col min="2811" max="2811" width="14.7109375" style="57" customWidth="1"/>
    <col min="2812" max="2812" width="13.42578125" style="57" bestFit="1" customWidth="1"/>
    <col min="2813" max="2813" width="11.7109375" style="57" bestFit="1" customWidth="1"/>
    <col min="2814" max="2815" width="10.7109375" style="57" customWidth="1"/>
    <col min="2816" max="2817" width="9.140625" style="57"/>
    <col min="2818" max="2819" width="10.7109375" style="57" customWidth="1"/>
    <col min="2820" max="2820" width="7.7109375" style="57" customWidth="1"/>
    <col min="2821" max="2821" width="10.7109375" style="57" customWidth="1"/>
    <col min="2822" max="3056" width="9.140625" style="57"/>
    <col min="3057" max="3057" width="5.7109375" style="57" customWidth="1"/>
    <col min="3058" max="3058" width="6.42578125" style="57" bestFit="1" customWidth="1"/>
    <col min="3059" max="3059" width="43.7109375" style="57" customWidth="1"/>
    <col min="3060" max="3060" width="12.140625" style="57" bestFit="1" customWidth="1"/>
    <col min="3061" max="3061" width="11.7109375" style="57" customWidth="1"/>
    <col min="3062" max="3062" width="10.7109375" style="57" customWidth="1"/>
    <col min="3063" max="3063" width="9.7109375" style="57" customWidth="1"/>
    <col min="3064" max="3064" width="12.7109375" style="57" bestFit="1" customWidth="1"/>
    <col min="3065" max="3065" width="11.28515625" style="57" bestFit="1" customWidth="1"/>
    <col min="3066" max="3066" width="9.7109375" style="57" customWidth="1"/>
    <col min="3067" max="3067" width="14.7109375" style="57" customWidth="1"/>
    <col min="3068" max="3068" width="13.42578125" style="57" bestFit="1" customWidth="1"/>
    <col min="3069" max="3069" width="11.7109375" style="57" bestFit="1" customWidth="1"/>
    <col min="3070" max="3071" width="10.7109375" style="57" customWidth="1"/>
    <col min="3072" max="3073" width="9.140625" style="57"/>
    <col min="3074" max="3075" width="10.7109375" style="57" customWidth="1"/>
    <col min="3076" max="3076" width="7.7109375" style="57" customWidth="1"/>
    <col min="3077" max="3077" width="10.7109375" style="57" customWidth="1"/>
    <col min="3078" max="3312" width="9.140625" style="57"/>
    <col min="3313" max="3313" width="5.7109375" style="57" customWidth="1"/>
    <col min="3314" max="3314" width="6.42578125" style="57" bestFit="1" customWidth="1"/>
    <col min="3315" max="3315" width="43.7109375" style="57" customWidth="1"/>
    <col min="3316" max="3316" width="12.140625" style="57" bestFit="1" customWidth="1"/>
    <col min="3317" max="3317" width="11.7109375" style="57" customWidth="1"/>
    <col min="3318" max="3318" width="10.7109375" style="57" customWidth="1"/>
    <col min="3319" max="3319" width="9.7109375" style="57" customWidth="1"/>
    <col min="3320" max="3320" width="12.7109375" style="57" bestFit="1" customWidth="1"/>
    <col min="3321" max="3321" width="11.28515625" style="57" bestFit="1" customWidth="1"/>
    <col min="3322" max="3322" width="9.7109375" style="57" customWidth="1"/>
    <col min="3323" max="3323" width="14.7109375" style="57" customWidth="1"/>
    <col min="3324" max="3324" width="13.42578125" style="57" bestFit="1" customWidth="1"/>
    <col min="3325" max="3325" width="11.7109375" style="57" bestFit="1" customWidth="1"/>
    <col min="3326" max="3327" width="10.7109375" style="57" customWidth="1"/>
    <col min="3328" max="3329" width="9.140625" style="57"/>
    <col min="3330" max="3331" width="10.7109375" style="57" customWidth="1"/>
    <col min="3332" max="3332" width="7.7109375" style="57" customWidth="1"/>
    <col min="3333" max="3333" width="10.7109375" style="57" customWidth="1"/>
    <col min="3334" max="3568" width="9.140625" style="57"/>
    <col min="3569" max="3569" width="5.7109375" style="57" customWidth="1"/>
    <col min="3570" max="3570" width="6.42578125" style="57" bestFit="1" customWidth="1"/>
    <col min="3571" max="3571" width="43.7109375" style="57" customWidth="1"/>
    <col min="3572" max="3572" width="12.140625" style="57" bestFit="1" customWidth="1"/>
    <col min="3573" max="3573" width="11.7109375" style="57" customWidth="1"/>
    <col min="3574" max="3574" width="10.7109375" style="57" customWidth="1"/>
    <col min="3575" max="3575" width="9.7109375" style="57" customWidth="1"/>
    <col min="3576" max="3576" width="12.7109375" style="57" bestFit="1" customWidth="1"/>
    <col min="3577" max="3577" width="11.28515625" style="57" bestFit="1" customWidth="1"/>
    <col min="3578" max="3578" width="9.7109375" style="57" customWidth="1"/>
    <col min="3579" max="3579" width="14.7109375" style="57" customWidth="1"/>
    <col min="3580" max="3580" width="13.42578125" style="57" bestFit="1" customWidth="1"/>
    <col min="3581" max="3581" width="11.7109375" style="57" bestFit="1" customWidth="1"/>
    <col min="3582" max="3583" width="10.7109375" style="57" customWidth="1"/>
    <col min="3584" max="3585" width="9.140625" style="57"/>
    <col min="3586" max="3587" width="10.7109375" style="57" customWidth="1"/>
    <col min="3588" max="3588" width="7.7109375" style="57" customWidth="1"/>
    <col min="3589" max="3589" width="10.7109375" style="57" customWidth="1"/>
    <col min="3590" max="3824" width="9.140625" style="57"/>
    <col min="3825" max="3825" width="5.7109375" style="57" customWidth="1"/>
    <col min="3826" max="3826" width="6.42578125" style="57" bestFit="1" customWidth="1"/>
    <col min="3827" max="3827" width="43.7109375" style="57" customWidth="1"/>
    <col min="3828" max="3828" width="12.140625" style="57" bestFit="1" customWidth="1"/>
    <col min="3829" max="3829" width="11.7109375" style="57" customWidth="1"/>
    <col min="3830" max="3830" width="10.7109375" style="57" customWidth="1"/>
    <col min="3831" max="3831" width="9.7109375" style="57" customWidth="1"/>
    <col min="3832" max="3832" width="12.7109375" style="57" bestFit="1" customWidth="1"/>
    <col min="3833" max="3833" width="11.28515625" style="57" bestFit="1" customWidth="1"/>
    <col min="3834" max="3834" width="9.7109375" style="57" customWidth="1"/>
    <col min="3835" max="3835" width="14.7109375" style="57" customWidth="1"/>
    <col min="3836" max="3836" width="13.42578125" style="57" bestFit="1" customWidth="1"/>
    <col min="3837" max="3837" width="11.7109375" style="57" bestFit="1" customWidth="1"/>
    <col min="3838" max="3839" width="10.7109375" style="57" customWidth="1"/>
    <col min="3840" max="3841" width="9.140625" style="57"/>
    <col min="3842" max="3843" width="10.7109375" style="57" customWidth="1"/>
    <col min="3844" max="3844" width="7.7109375" style="57" customWidth="1"/>
    <col min="3845" max="3845" width="10.7109375" style="57" customWidth="1"/>
    <col min="3846" max="4080" width="9.140625" style="57"/>
    <col min="4081" max="4081" width="5.7109375" style="57" customWidth="1"/>
    <col min="4082" max="4082" width="6.42578125" style="57" bestFit="1" customWidth="1"/>
    <col min="4083" max="4083" width="43.7109375" style="57" customWidth="1"/>
    <col min="4084" max="4084" width="12.140625" style="57" bestFit="1" customWidth="1"/>
    <col min="4085" max="4085" width="11.7109375" style="57" customWidth="1"/>
    <col min="4086" max="4086" width="10.7109375" style="57" customWidth="1"/>
    <col min="4087" max="4087" width="9.7109375" style="57" customWidth="1"/>
    <col min="4088" max="4088" width="12.7109375" style="57" bestFit="1" customWidth="1"/>
    <col min="4089" max="4089" width="11.28515625" style="57" bestFit="1" customWidth="1"/>
    <col min="4090" max="4090" width="9.7109375" style="57" customWidth="1"/>
    <col min="4091" max="4091" width="14.7109375" style="57" customWidth="1"/>
    <col min="4092" max="4092" width="13.42578125" style="57" bestFit="1" customWidth="1"/>
    <col min="4093" max="4093" width="11.7109375" style="57" bestFit="1" customWidth="1"/>
    <col min="4094" max="4095" width="10.7109375" style="57" customWidth="1"/>
    <col min="4096" max="4097" width="9.140625" style="57"/>
    <col min="4098" max="4099" width="10.7109375" style="57" customWidth="1"/>
    <col min="4100" max="4100" width="7.7109375" style="57" customWidth="1"/>
    <col min="4101" max="4101" width="10.7109375" style="57" customWidth="1"/>
    <col min="4102" max="4336" width="9.140625" style="57"/>
    <col min="4337" max="4337" width="5.7109375" style="57" customWidth="1"/>
    <col min="4338" max="4338" width="6.42578125" style="57" bestFit="1" customWidth="1"/>
    <col min="4339" max="4339" width="43.7109375" style="57" customWidth="1"/>
    <col min="4340" max="4340" width="12.140625" style="57" bestFit="1" customWidth="1"/>
    <col min="4341" max="4341" width="11.7109375" style="57" customWidth="1"/>
    <col min="4342" max="4342" width="10.7109375" style="57" customWidth="1"/>
    <col min="4343" max="4343" width="9.7109375" style="57" customWidth="1"/>
    <col min="4344" max="4344" width="12.7109375" style="57" bestFit="1" customWidth="1"/>
    <col min="4345" max="4345" width="11.28515625" style="57" bestFit="1" customWidth="1"/>
    <col min="4346" max="4346" width="9.7109375" style="57" customWidth="1"/>
    <col min="4347" max="4347" width="14.7109375" style="57" customWidth="1"/>
    <col min="4348" max="4348" width="13.42578125" style="57" bestFit="1" customWidth="1"/>
    <col min="4349" max="4349" width="11.7109375" style="57" bestFit="1" customWidth="1"/>
    <col min="4350" max="4351" width="10.7109375" style="57" customWidth="1"/>
    <col min="4352" max="4353" width="9.140625" style="57"/>
    <col min="4354" max="4355" width="10.7109375" style="57" customWidth="1"/>
    <col min="4356" max="4356" width="7.7109375" style="57" customWidth="1"/>
    <col min="4357" max="4357" width="10.7109375" style="57" customWidth="1"/>
    <col min="4358" max="4592" width="9.140625" style="57"/>
    <col min="4593" max="4593" width="5.7109375" style="57" customWidth="1"/>
    <col min="4594" max="4594" width="6.42578125" style="57" bestFit="1" customWidth="1"/>
    <col min="4595" max="4595" width="43.7109375" style="57" customWidth="1"/>
    <col min="4596" max="4596" width="12.140625" style="57" bestFit="1" customWidth="1"/>
    <col min="4597" max="4597" width="11.7109375" style="57" customWidth="1"/>
    <col min="4598" max="4598" width="10.7109375" style="57" customWidth="1"/>
    <col min="4599" max="4599" width="9.7109375" style="57" customWidth="1"/>
    <col min="4600" max="4600" width="12.7109375" style="57" bestFit="1" customWidth="1"/>
    <col min="4601" max="4601" width="11.28515625" style="57" bestFit="1" customWidth="1"/>
    <col min="4602" max="4602" width="9.7109375" style="57" customWidth="1"/>
    <col min="4603" max="4603" width="14.7109375" style="57" customWidth="1"/>
    <col min="4604" max="4604" width="13.42578125" style="57" bestFit="1" customWidth="1"/>
    <col min="4605" max="4605" width="11.7109375" style="57" bestFit="1" customWidth="1"/>
    <col min="4606" max="4607" width="10.7109375" style="57" customWidth="1"/>
    <col min="4608" max="4609" width="9.140625" style="57"/>
    <col min="4610" max="4611" width="10.7109375" style="57" customWidth="1"/>
    <col min="4612" max="4612" width="7.7109375" style="57" customWidth="1"/>
    <col min="4613" max="4613" width="10.7109375" style="57" customWidth="1"/>
    <col min="4614" max="4848" width="9.140625" style="57"/>
    <col min="4849" max="4849" width="5.7109375" style="57" customWidth="1"/>
    <col min="4850" max="4850" width="6.42578125" style="57" bestFit="1" customWidth="1"/>
    <col min="4851" max="4851" width="43.7109375" style="57" customWidth="1"/>
    <col min="4852" max="4852" width="12.140625" style="57" bestFit="1" customWidth="1"/>
    <col min="4853" max="4853" width="11.7109375" style="57" customWidth="1"/>
    <col min="4854" max="4854" width="10.7109375" style="57" customWidth="1"/>
    <col min="4855" max="4855" width="9.7109375" style="57" customWidth="1"/>
    <col min="4856" max="4856" width="12.7109375" style="57" bestFit="1" customWidth="1"/>
    <col min="4857" max="4857" width="11.28515625" style="57" bestFit="1" customWidth="1"/>
    <col min="4858" max="4858" width="9.7109375" style="57" customWidth="1"/>
    <col min="4859" max="4859" width="14.7109375" style="57" customWidth="1"/>
    <col min="4860" max="4860" width="13.42578125" style="57" bestFit="1" customWidth="1"/>
    <col min="4861" max="4861" width="11.7109375" style="57" bestFit="1" customWidth="1"/>
    <col min="4862" max="4863" width="10.7109375" style="57" customWidth="1"/>
    <col min="4864" max="4865" width="9.140625" style="57"/>
    <col min="4866" max="4867" width="10.7109375" style="57" customWidth="1"/>
    <col min="4868" max="4868" width="7.7109375" style="57" customWidth="1"/>
    <col min="4869" max="4869" width="10.7109375" style="57" customWidth="1"/>
    <col min="4870" max="5104" width="9.140625" style="57"/>
    <col min="5105" max="5105" width="5.7109375" style="57" customWidth="1"/>
    <col min="5106" max="5106" width="6.42578125" style="57" bestFit="1" customWidth="1"/>
    <col min="5107" max="5107" width="43.7109375" style="57" customWidth="1"/>
    <col min="5108" max="5108" width="12.140625" style="57" bestFit="1" customWidth="1"/>
    <col min="5109" max="5109" width="11.7109375" style="57" customWidth="1"/>
    <col min="5110" max="5110" width="10.7109375" style="57" customWidth="1"/>
    <col min="5111" max="5111" width="9.7109375" style="57" customWidth="1"/>
    <col min="5112" max="5112" width="12.7109375" style="57" bestFit="1" customWidth="1"/>
    <col min="5113" max="5113" width="11.28515625" style="57" bestFit="1" customWidth="1"/>
    <col min="5114" max="5114" width="9.7109375" style="57" customWidth="1"/>
    <col min="5115" max="5115" width="14.7109375" style="57" customWidth="1"/>
    <col min="5116" max="5116" width="13.42578125" style="57" bestFit="1" customWidth="1"/>
    <col min="5117" max="5117" width="11.7109375" style="57" bestFit="1" customWidth="1"/>
    <col min="5118" max="5119" width="10.7109375" style="57" customWidth="1"/>
    <col min="5120" max="5121" width="9.140625" style="57"/>
    <col min="5122" max="5123" width="10.7109375" style="57" customWidth="1"/>
    <col min="5124" max="5124" width="7.7109375" style="57" customWidth="1"/>
    <col min="5125" max="5125" width="10.7109375" style="57" customWidth="1"/>
    <col min="5126" max="5360" width="9.140625" style="57"/>
    <col min="5361" max="5361" width="5.7109375" style="57" customWidth="1"/>
    <col min="5362" max="5362" width="6.42578125" style="57" bestFit="1" customWidth="1"/>
    <col min="5363" max="5363" width="43.7109375" style="57" customWidth="1"/>
    <col min="5364" max="5364" width="12.140625" style="57" bestFit="1" customWidth="1"/>
    <col min="5365" max="5365" width="11.7109375" style="57" customWidth="1"/>
    <col min="5366" max="5366" width="10.7109375" style="57" customWidth="1"/>
    <col min="5367" max="5367" width="9.7109375" style="57" customWidth="1"/>
    <col min="5368" max="5368" width="12.7109375" style="57" bestFit="1" customWidth="1"/>
    <col min="5369" max="5369" width="11.28515625" style="57" bestFit="1" customWidth="1"/>
    <col min="5370" max="5370" width="9.7109375" style="57" customWidth="1"/>
    <col min="5371" max="5371" width="14.7109375" style="57" customWidth="1"/>
    <col min="5372" max="5372" width="13.42578125" style="57" bestFit="1" customWidth="1"/>
    <col min="5373" max="5373" width="11.7109375" style="57" bestFit="1" customWidth="1"/>
    <col min="5374" max="5375" width="10.7109375" style="57" customWidth="1"/>
    <col min="5376" max="5377" width="9.140625" style="57"/>
    <col min="5378" max="5379" width="10.7109375" style="57" customWidth="1"/>
    <col min="5380" max="5380" width="7.7109375" style="57" customWidth="1"/>
    <col min="5381" max="5381" width="10.7109375" style="57" customWidth="1"/>
    <col min="5382" max="5616" width="9.140625" style="57"/>
    <col min="5617" max="5617" width="5.7109375" style="57" customWidth="1"/>
    <col min="5618" max="5618" width="6.42578125" style="57" bestFit="1" customWidth="1"/>
    <col min="5619" max="5619" width="43.7109375" style="57" customWidth="1"/>
    <col min="5620" max="5620" width="12.140625" style="57" bestFit="1" customWidth="1"/>
    <col min="5621" max="5621" width="11.7109375" style="57" customWidth="1"/>
    <col min="5622" max="5622" width="10.7109375" style="57" customWidth="1"/>
    <col min="5623" max="5623" width="9.7109375" style="57" customWidth="1"/>
    <col min="5624" max="5624" width="12.7109375" style="57" bestFit="1" customWidth="1"/>
    <col min="5625" max="5625" width="11.28515625" style="57" bestFit="1" customWidth="1"/>
    <col min="5626" max="5626" width="9.7109375" style="57" customWidth="1"/>
    <col min="5627" max="5627" width="14.7109375" style="57" customWidth="1"/>
    <col min="5628" max="5628" width="13.42578125" style="57" bestFit="1" customWidth="1"/>
    <col min="5629" max="5629" width="11.7109375" style="57" bestFit="1" customWidth="1"/>
    <col min="5630" max="5631" width="10.7109375" style="57" customWidth="1"/>
    <col min="5632" max="5633" width="9.140625" style="57"/>
    <col min="5634" max="5635" width="10.7109375" style="57" customWidth="1"/>
    <col min="5636" max="5636" width="7.7109375" style="57" customWidth="1"/>
    <col min="5637" max="5637" width="10.7109375" style="57" customWidth="1"/>
    <col min="5638" max="5872" width="9.140625" style="57"/>
    <col min="5873" max="5873" width="5.7109375" style="57" customWidth="1"/>
    <col min="5874" max="5874" width="6.42578125" style="57" bestFit="1" customWidth="1"/>
    <col min="5875" max="5875" width="43.7109375" style="57" customWidth="1"/>
    <col min="5876" max="5876" width="12.140625" style="57" bestFit="1" customWidth="1"/>
    <col min="5877" max="5877" width="11.7109375" style="57" customWidth="1"/>
    <col min="5878" max="5878" width="10.7109375" style="57" customWidth="1"/>
    <col min="5879" max="5879" width="9.7109375" style="57" customWidth="1"/>
    <col min="5880" max="5880" width="12.7109375" style="57" bestFit="1" customWidth="1"/>
    <col min="5881" max="5881" width="11.28515625" style="57" bestFit="1" customWidth="1"/>
    <col min="5882" max="5882" width="9.7109375" style="57" customWidth="1"/>
    <col min="5883" max="5883" width="14.7109375" style="57" customWidth="1"/>
    <col min="5884" max="5884" width="13.42578125" style="57" bestFit="1" customWidth="1"/>
    <col min="5885" max="5885" width="11.7109375" style="57" bestFit="1" customWidth="1"/>
    <col min="5886" max="5887" width="10.7109375" style="57" customWidth="1"/>
    <col min="5888" max="5889" width="9.140625" style="57"/>
    <col min="5890" max="5891" width="10.7109375" style="57" customWidth="1"/>
    <col min="5892" max="5892" width="7.7109375" style="57" customWidth="1"/>
    <col min="5893" max="5893" width="10.7109375" style="57" customWidth="1"/>
    <col min="5894" max="6128" width="9.140625" style="57"/>
    <col min="6129" max="6129" width="5.7109375" style="57" customWidth="1"/>
    <col min="6130" max="6130" width="6.42578125" style="57" bestFit="1" customWidth="1"/>
    <col min="6131" max="6131" width="43.7109375" style="57" customWidth="1"/>
    <col min="6132" max="6132" width="12.140625" style="57" bestFit="1" customWidth="1"/>
    <col min="6133" max="6133" width="11.7109375" style="57" customWidth="1"/>
    <col min="6134" max="6134" width="10.7109375" style="57" customWidth="1"/>
    <col min="6135" max="6135" width="9.7109375" style="57" customWidth="1"/>
    <col min="6136" max="6136" width="12.7109375" style="57" bestFit="1" customWidth="1"/>
    <col min="6137" max="6137" width="11.28515625" style="57" bestFit="1" customWidth="1"/>
    <col min="6138" max="6138" width="9.7109375" style="57" customWidth="1"/>
    <col min="6139" max="6139" width="14.7109375" style="57" customWidth="1"/>
    <col min="6140" max="6140" width="13.42578125" style="57" bestFit="1" customWidth="1"/>
    <col min="6141" max="6141" width="11.7109375" style="57" bestFit="1" customWidth="1"/>
    <col min="6142" max="6143" width="10.7109375" style="57" customWidth="1"/>
    <col min="6144" max="6145" width="9.140625" style="57"/>
    <col min="6146" max="6147" width="10.7109375" style="57" customWidth="1"/>
    <col min="6148" max="6148" width="7.7109375" style="57" customWidth="1"/>
    <col min="6149" max="6149" width="10.7109375" style="57" customWidth="1"/>
    <col min="6150" max="6384" width="9.140625" style="57"/>
    <col min="6385" max="6385" width="5.7109375" style="57" customWidth="1"/>
    <col min="6386" max="6386" width="6.42578125" style="57" bestFit="1" customWidth="1"/>
    <col min="6387" max="6387" width="43.7109375" style="57" customWidth="1"/>
    <col min="6388" max="6388" width="12.140625" style="57" bestFit="1" customWidth="1"/>
    <col min="6389" max="6389" width="11.7109375" style="57" customWidth="1"/>
    <col min="6390" max="6390" width="10.7109375" style="57" customWidth="1"/>
    <col min="6391" max="6391" width="9.7109375" style="57" customWidth="1"/>
    <col min="6392" max="6392" width="12.7109375" style="57" bestFit="1" customWidth="1"/>
    <col min="6393" max="6393" width="11.28515625" style="57" bestFit="1" customWidth="1"/>
    <col min="6394" max="6394" width="9.7109375" style="57" customWidth="1"/>
    <col min="6395" max="6395" width="14.7109375" style="57" customWidth="1"/>
    <col min="6396" max="6396" width="13.42578125" style="57" bestFit="1" customWidth="1"/>
    <col min="6397" max="6397" width="11.7109375" style="57" bestFit="1" customWidth="1"/>
    <col min="6398" max="6399" width="10.7109375" style="57" customWidth="1"/>
    <col min="6400" max="6401" width="9.140625" style="57"/>
    <col min="6402" max="6403" width="10.7109375" style="57" customWidth="1"/>
    <col min="6404" max="6404" width="7.7109375" style="57" customWidth="1"/>
    <col min="6405" max="6405" width="10.7109375" style="57" customWidth="1"/>
    <col min="6406" max="6640" width="9.140625" style="57"/>
    <col min="6641" max="6641" width="5.7109375" style="57" customWidth="1"/>
    <col min="6642" max="6642" width="6.42578125" style="57" bestFit="1" customWidth="1"/>
    <col min="6643" max="6643" width="43.7109375" style="57" customWidth="1"/>
    <col min="6644" max="6644" width="12.140625" style="57" bestFit="1" customWidth="1"/>
    <col min="6645" max="6645" width="11.7109375" style="57" customWidth="1"/>
    <col min="6646" max="6646" width="10.7109375" style="57" customWidth="1"/>
    <col min="6647" max="6647" width="9.7109375" style="57" customWidth="1"/>
    <col min="6648" max="6648" width="12.7109375" style="57" bestFit="1" customWidth="1"/>
    <col min="6649" max="6649" width="11.28515625" style="57" bestFit="1" customWidth="1"/>
    <col min="6650" max="6650" width="9.7109375" style="57" customWidth="1"/>
    <col min="6651" max="6651" width="14.7109375" style="57" customWidth="1"/>
    <col min="6652" max="6652" width="13.42578125" style="57" bestFit="1" customWidth="1"/>
    <col min="6653" max="6653" width="11.7109375" style="57" bestFit="1" customWidth="1"/>
    <col min="6654" max="6655" width="10.7109375" style="57" customWidth="1"/>
    <col min="6656" max="6657" width="9.140625" style="57"/>
    <col min="6658" max="6659" width="10.7109375" style="57" customWidth="1"/>
    <col min="6660" max="6660" width="7.7109375" style="57" customWidth="1"/>
    <col min="6661" max="6661" width="10.7109375" style="57" customWidth="1"/>
    <col min="6662" max="6896" width="9.140625" style="57"/>
    <col min="6897" max="6897" width="5.7109375" style="57" customWidth="1"/>
    <col min="6898" max="6898" width="6.42578125" style="57" bestFit="1" customWidth="1"/>
    <col min="6899" max="6899" width="43.7109375" style="57" customWidth="1"/>
    <col min="6900" max="6900" width="12.140625" style="57" bestFit="1" customWidth="1"/>
    <col min="6901" max="6901" width="11.7109375" style="57" customWidth="1"/>
    <col min="6902" max="6902" width="10.7109375" style="57" customWidth="1"/>
    <col min="6903" max="6903" width="9.7109375" style="57" customWidth="1"/>
    <col min="6904" max="6904" width="12.7109375" style="57" bestFit="1" customWidth="1"/>
    <col min="6905" max="6905" width="11.28515625" style="57" bestFit="1" customWidth="1"/>
    <col min="6906" max="6906" width="9.7109375" style="57" customWidth="1"/>
    <col min="6907" max="6907" width="14.7109375" style="57" customWidth="1"/>
    <col min="6908" max="6908" width="13.42578125" style="57" bestFit="1" customWidth="1"/>
    <col min="6909" max="6909" width="11.7109375" style="57" bestFit="1" customWidth="1"/>
    <col min="6910" max="6911" width="10.7109375" style="57" customWidth="1"/>
    <col min="6912" max="6913" width="9.140625" style="57"/>
    <col min="6914" max="6915" width="10.7109375" style="57" customWidth="1"/>
    <col min="6916" max="6916" width="7.7109375" style="57" customWidth="1"/>
    <col min="6917" max="6917" width="10.7109375" style="57" customWidth="1"/>
    <col min="6918" max="7152" width="9.140625" style="57"/>
    <col min="7153" max="7153" width="5.7109375" style="57" customWidth="1"/>
    <col min="7154" max="7154" width="6.42578125" style="57" bestFit="1" customWidth="1"/>
    <col min="7155" max="7155" width="43.7109375" style="57" customWidth="1"/>
    <col min="7156" max="7156" width="12.140625" style="57" bestFit="1" customWidth="1"/>
    <col min="7157" max="7157" width="11.7109375" style="57" customWidth="1"/>
    <col min="7158" max="7158" width="10.7109375" style="57" customWidth="1"/>
    <col min="7159" max="7159" width="9.7109375" style="57" customWidth="1"/>
    <col min="7160" max="7160" width="12.7109375" style="57" bestFit="1" customWidth="1"/>
    <col min="7161" max="7161" width="11.28515625" style="57" bestFit="1" customWidth="1"/>
    <col min="7162" max="7162" width="9.7109375" style="57" customWidth="1"/>
    <col min="7163" max="7163" width="14.7109375" style="57" customWidth="1"/>
    <col min="7164" max="7164" width="13.42578125" style="57" bestFit="1" customWidth="1"/>
    <col min="7165" max="7165" width="11.7109375" style="57" bestFit="1" customWidth="1"/>
    <col min="7166" max="7167" width="10.7109375" style="57" customWidth="1"/>
    <col min="7168" max="7169" width="9.140625" style="57"/>
    <col min="7170" max="7171" width="10.7109375" style="57" customWidth="1"/>
    <col min="7172" max="7172" width="7.7109375" style="57" customWidth="1"/>
    <col min="7173" max="7173" width="10.7109375" style="57" customWidth="1"/>
    <col min="7174" max="7408" width="9.140625" style="57"/>
    <col min="7409" max="7409" width="5.7109375" style="57" customWidth="1"/>
    <col min="7410" max="7410" width="6.42578125" style="57" bestFit="1" customWidth="1"/>
    <col min="7411" max="7411" width="43.7109375" style="57" customWidth="1"/>
    <col min="7412" max="7412" width="12.140625" style="57" bestFit="1" customWidth="1"/>
    <col min="7413" max="7413" width="11.7109375" style="57" customWidth="1"/>
    <col min="7414" max="7414" width="10.7109375" style="57" customWidth="1"/>
    <col min="7415" max="7415" width="9.7109375" style="57" customWidth="1"/>
    <col min="7416" max="7416" width="12.7109375" style="57" bestFit="1" customWidth="1"/>
    <col min="7417" max="7417" width="11.28515625" style="57" bestFit="1" customWidth="1"/>
    <col min="7418" max="7418" width="9.7109375" style="57" customWidth="1"/>
    <col min="7419" max="7419" width="14.7109375" style="57" customWidth="1"/>
    <col min="7420" max="7420" width="13.42578125" style="57" bestFit="1" customWidth="1"/>
    <col min="7421" max="7421" width="11.7109375" style="57" bestFit="1" customWidth="1"/>
    <col min="7422" max="7423" width="10.7109375" style="57" customWidth="1"/>
    <col min="7424" max="7425" width="9.140625" style="57"/>
    <col min="7426" max="7427" width="10.7109375" style="57" customWidth="1"/>
    <col min="7428" max="7428" width="7.7109375" style="57" customWidth="1"/>
    <col min="7429" max="7429" width="10.7109375" style="57" customWidth="1"/>
    <col min="7430" max="7664" width="9.140625" style="57"/>
    <col min="7665" max="7665" width="5.7109375" style="57" customWidth="1"/>
    <col min="7666" max="7666" width="6.42578125" style="57" bestFit="1" customWidth="1"/>
    <col min="7667" max="7667" width="43.7109375" style="57" customWidth="1"/>
    <col min="7668" max="7668" width="12.140625" style="57" bestFit="1" customWidth="1"/>
    <col min="7669" max="7669" width="11.7109375" style="57" customWidth="1"/>
    <col min="7670" max="7670" width="10.7109375" style="57" customWidth="1"/>
    <col min="7671" max="7671" width="9.7109375" style="57" customWidth="1"/>
    <col min="7672" max="7672" width="12.7109375" style="57" bestFit="1" customWidth="1"/>
    <col min="7673" max="7673" width="11.28515625" style="57" bestFit="1" customWidth="1"/>
    <col min="7674" max="7674" width="9.7109375" style="57" customWidth="1"/>
    <col min="7675" max="7675" width="14.7109375" style="57" customWidth="1"/>
    <col min="7676" max="7676" width="13.42578125" style="57" bestFit="1" customWidth="1"/>
    <col min="7677" max="7677" width="11.7109375" style="57" bestFit="1" customWidth="1"/>
    <col min="7678" max="7679" width="10.7109375" style="57" customWidth="1"/>
    <col min="7680" max="7681" width="9.140625" style="57"/>
    <col min="7682" max="7683" width="10.7109375" style="57" customWidth="1"/>
    <col min="7684" max="7684" width="7.7109375" style="57" customWidth="1"/>
    <col min="7685" max="7685" width="10.7109375" style="57" customWidth="1"/>
    <col min="7686" max="7920" width="9.140625" style="57"/>
    <col min="7921" max="7921" width="5.7109375" style="57" customWidth="1"/>
    <col min="7922" max="7922" width="6.42578125" style="57" bestFit="1" customWidth="1"/>
    <col min="7923" max="7923" width="43.7109375" style="57" customWidth="1"/>
    <col min="7924" max="7924" width="12.140625" style="57" bestFit="1" customWidth="1"/>
    <col min="7925" max="7925" width="11.7109375" style="57" customWidth="1"/>
    <col min="7926" max="7926" width="10.7109375" style="57" customWidth="1"/>
    <col min="7927" max="7927" width="9.7109375" style="57" customWidth="1"/>
    <col min="7928" max="7928" width="12.7109375" style="57" bestFit="1" customWidth="1"/>
    <col min="7929" max="7929" width="11.28515625" style="57" bestFit="1" customWidth="1"/>
    <col min="7930" max="7930" width="9.7109375" style="57" customWidth="1"/>
    <col min="7931" max="7931" width="14.7109375" style="57" customWidth="1"/>
    <col min="7932" max="7932" width="13.42578125" style="57" bestFit="1" customWidth="1"/>
    <col min="7933" max="7933" width="11.7109375" style="57" bestFit="1" customWidth="1"/>
    <col min="7934" max="7935" width="10.7109375" style="57" customWidth="1"/>
    <col min="7936" max="7937" width="9.140625" style="57"/>
    <col min="7938" max="7939" width="10.7109375" style="57" customWidth="1"/>
    <col min="7940" max="7940" width="7.7109375" style="57" customWidth="1"/>
    <col min="7941" max="7941" width="10.7109375" style="57" customWidth="1"/>
    <col min="7942" max="8176" width="9.140625" style="57"/>
    <col min="8177" max="8177" width="5.7109375" style="57" customWidth="1"/>
    <col min="8178" max="8178" width="6.42578125" style="57" bestFit="1" customWidth="1"/>
    <col min="8179" max="8179" width="43.7109375" style="57" customWidth="1"/>
    <col min="8180" max="8180" width="12.140625" style="57" bestFit="1" customWidth="1"/>
    <col min="8181" max="8181" width="11.7109375" style="57" customWidth="1"/>
    <col min="8182" max="8182" width="10.7109375" style="57" customWidth="1"/>
    <col min="8183" max="8183" width="9.7109375" style="57" customWidth="1"/>
    <col min="8184" max="8184" width="12.7109375" style="57" bestFit="1" customWidth="1"/>
    <col min="8185" max="8185" width="11.28515625" style="57" bestFit="1" customWidth="1"/>
    <col min="8186" max="8186" width="9.7109375" style="57" customWidth="1"/>
    <col min="8187" max="8187" width="14.7109375" style="57" customWidth="1"/>
    <col min="8188" max="8188" width="13.42578125" style="57" bestFit="1" customWidth="1"/>
    <col min="8189" max="8189" width="11.7109375" style="57" bestFit="1" customWidth="1"/>
    <col min="8190" max="8191" width="10.7109375" style="57" customWidth="1"/>
    <col min="8192" max="8193" width="9.140625" style="57"/>
    <col min="8194" max="8195" width="10.7109375" style="57" customWidth="1"/>
    <col min="8196" max="8196" width="7.7109375" style="57" customWidth="1"/>
    <col min="8197" max="8197" width="10.7109375" style="57" customWidth="1"/>
    <col min="8198" max="8432" width="9.140625" style="57"/>
    <col min="8433" max="8433" width="5.7109375" style="57" customWidth="1"/>
    <col min="8434" max="8434" width="6.42578125" style="57" bestFit="1" customWidth="1"/>
    <col min="8435" max="8435" width="43.7109375" style="57" customWidth="1"/>
    <col min="8436" max="8436" width="12.140625" style="57" bestFit="1" customWidth="1"/>
    <col min="8437" max="8437" width="11.7109375" style="57" customWidth="1"/>
    <col min="8438" max="8438" width="10.7109375" style="57" customWidth="1"/>
    <col min="8439" max="8439" width="9.7109375" style="57" customWidth="1"/>
    <col min="8440" max="8440" width="12.7109375" style="57" bestFit="1" customWidth="1"/>
    <col min="8441" max="8441" width="11.28515625" style="57" bestFit="1" customWidth="1"/>
    <col min="8442" max="8442" width="9.7109375" style="57" customWidth="1"/>
    <col min="8443" max="8443" width="14.7109375" style="57" customWidth="1"/>
    <col min="8444" max="8444" width="13.42578125" style="57" bestFit="1" customWidth="1"/>
    <col min="8445" max="8445" width="11.7109375" style="57" bestFit="1" customWidth="1"/>
    <col min="8446" max="8447" width="10.7109375" style="57" customWidth="1"/>
    <col min="8448" max="8449" width="9.140625" style="57"/>
    <col min="8450" max="8451" width="10.7109375" style="57" customWidth="1"/>
    <col min="8452" max="8452" width="7.7109375" style="57" customWidth="1"/>
    <col min="8453" max="8453" width="10.7109375" style="57" customWidth="1"/>
    <col min="8454" max="8688" width="9.140625" style="57"/>
    <col min="8689" max="8689" width="5.7109375" style="57" customWidth="1"/>
    <col min="8690" max="8690" width="6.42578125" style="57" bestFit="1" customWidth="1"/>
    <col min="8691" max="8691" width="43.7109375" style="57" customWidth="1"/>
    <col min="8692" max="8692" width="12.140625" style="57" bestFit="1" customWidth="1"/>
    <col min="8693" max="8693" width="11.7109375" style="57" customWidth="1"/>
    <col min="8694" max="8694" width="10.7109375" style="57" customWidth="1"/>
    <col min="8695" max="8695" width="9.7109375" style="57" customWidth="1"/>
    <col min="8696" max="8696" width="12.7109375" style="57" bestFit="1" customWidth="1"/>
    <col min="8697" max="8697" width="11.28515625" style="57" bestFit="1" customWidth="1"/>
    <col min="8698" max="8698" width="9.7109375" style="57" customWidth="1"/>
    <col min="8699" max="8699" width="14.7109375" style="57" customWidth="1"/>
    <col min="8700" max="8700" width="13.42578125" style="57" bestFit="1" customWidth="1"/>
    <col min="8701" max="8701" width="11.7109375" style="57" bestFit="1" customWidth="1"/>
    <col min="8702" max="8703" width="10.7109375" style="57" customWidth="1"/>
    <col min="8704" max="8705" width="9.140625" style="57"/>
    <col min="8706" max="8707" width="10.7109375" style="57" customWidth="1"/>
    <col min="8708" max="8708" width="7.7109375" style="57" customWidth="1"/>
    <col min="8709" max="8709" width="10.7109375" style="57" customWidth="1"/>
    <col min="8710" max="8944" width="9.140625" style="57"/>
    <col min="8945" max="8945" width="5.7109375" style="57" customWidth="1"/>
    <col min="8946" max="8946" width="6.42578125" style="57" bestFit="1" customWidth="1"/>
    <col min="8947" max="8947" width="43.7109375" style="57" customWidth="1"/>
    <col min="8948" max="8948" width="12.140625" style="57" bestFit="1" customWidth="1"/>
    <col min="8949" max="8949" width="11.7109375" style="57" customWidth="1"/>
    <col min="8950" max="8950" width="10.7109375" style="57" customWidth="1"/>
    <col min="8951" max="8951" width="9.7109375" style="57" customWidth="1"/>
    <col min="8952" max="8952" width="12.7109375" style="57" bestFit="1" customWidth="1"/>
    <col min="8953" max="8953" width="11.28515625" style="57" bestFit="1" customWidth="1"/>
    <col min="8954" max="8954" width="9.7109375" style="57" customWidth="1"/>
    <col min="8955" max="8955" width="14.7109375" style="57" customWidth="1"/>
    <col min="8956" max="8956" width="13.42578125" style="57" bestFit="1" customWidth="1"/>
    <col min="8957" max="8957" width="11.7109375" style="57" bestFit="1" customWidth="1"/>
    <col min="8958" max="8959" width="10.7109375" style="57" customWidth="1"/>
    <col min="8960" max="8961" width="9.140625" style="57"/>
    <col min="8962" max="8963" width="10.7109375" style="57" customWidth="1"/>
    <col min="8964" max="8964" width="7.7109375" style="57" customWidth="1"/>
    <col min="8965" max="8965" width="10.7109375" style="57" customWidth="1"/>
    <col min="8966" max="9200" width="9.140625" style="57"/>
    <col min="9201" max="9201" width="5.7109375" style="57" customWidth="1"/>
    <col min="9202" max="9202" width="6.42578125" style="57" bestFit="1" customWidth="1"/>
    <col min="9203" max="9203" width="43.7109375" style="57" customWidth="1"/>
    <col min="9204" max="9204" width="12.140625" style="57" bestFit="1" customWidth="1"/>
    <col min="9205" max="9205" width="11.7109375" style="57" customWidth="1"/>
    <col min="9206" max="9206" width="10.7109375" style="57" customWidth="1"/>
    <col min="9207" max="9207" width="9.7109375" style="57" customWidth="1"/>
    <col min="9208" max="9208" width="12.7109375" style="57" bestFit="1" customWidth="1"/>
    <col min="9209" max="9209" width="11.28515625" style="57" bestFit="1" customWidth="1"/>
    <col min="9210" max="9210" width="9.7109375" style="57" customWidth="1"/>
    <col min="9211" max="9211" width="14.7109375" style="57" customWidth="1"/>
    <col min="9212" max="9212" width="13.42578125" style="57" bestFit="1" customWidth="1"/>
    <col min="9213" max="9213" width="11.7109375" style="57" bestFit="1" customWidth="1"/>
    <col min="9214" max="9215" width="10.7109375" style="57" customWidth="1"/>
    <col min="9216" max="9217" width="9.140625" style="57"/>
    <col min="9218" max="9219" width="10.7109375" style="57" customWidth="1"/>
    <col min="9220" max="9220" width="7.7109375" style="57" customWidth="1"/>
    <col min="9221" max="9221" width="10.7109375" style="57" customWidth="1"/>
    <col min="9222" max="9456" width="9.140625" style="57"/>
    <col min="9457" max="9457" width="5.7109375" style="57" customWidth="1"/>
    <col min="9458" max="9458" width="6.42578125" style="57" bestFit="1" customWidth="1"/>
    <col min="9459" max="9459" width="43.7109375" style="57" customWidth="1"/>
    <col min="9460" max="9460" width="12.140625" style="57" bestFit="1" customWidth="1"/>
    <col min="9461" max="9461" width="11.7109375" style="57" customWidth="1"/>
    <col min="9462" max="9462" width="10.7109375" style="57" customWidth="1"/>
    <col min="9463" max="9463" width="9.7109375" style="57" customWidth="1"/>
    <col min="9464" max="9464" width="12.7109375" style="57" bestFit="1" customWidth="1"/>
    <col min="9465" max="9465" width="11.28515625" style="57" bestFit="1" customWidth="1"/>
    <col min="9466" max="9466" width="9.7109375" style="57" customWidth="1"/>
    <col min="9467" max="9467" width="14.7109375" style="57" customWidth="1"/>
    <col min="9468" max="9468" width="13.42578125" style="57" bestFit="1" customWidth="1"/>
    <col min="9469" max="9469" width="11.7109375" style="57" bestFit="1" customWidth="1"/>
    <col min="9470" max="9471" width="10.7109375" style="57" customWidth="1"/>
    <col min="9472" max="9473" width="9.140625" style="57"/>
    <col min="9474" max="9475" width="10.7109375" style="57" customWidth="1"/>
    <col min="9476" max="9476" width="7.7109375" style="57" customWidth="1"/>
    <col min="9477" max="9477" width="10.7109375" style="57" customWidth="1"/>
    <col min="9478" max="9712" width="9.140625" style="57"/>
    <col min="9713" max="9713" width="5.7109375" style="57" customWidth="1"/>
    <col min="9714" max="9714" width="6.42578125" style="57" bestFit="1" customWidth="1"/>
    <col min="9715" max="9715" width="43.7109375" style="57" customWidth="1"/>
    <col min="9716" max="9716" width="12.140625" style="57" bestFit="1" customWidth="1"/>
    <col min="9717" max="9717" width="11.7109375" style="57" customWidth="1"/>
    <col min="9718" max="9718" width="10.7109375" style="57" customWidth="1"/>
    <col min="9719" max="9719" width="9.7109375" style="57" customWidth="1"/>
    <col min="9720" max="9720" width="12.7109375" style="57" bestFit="1" customWidth="1"/>
    <col min="9721" max="9721" width="11.28515625" style="57" bestFit="1" customWidth="1"/>
    <col min="9722" max="9722" width="9.7109375" style="57" customWidth="1"/>
    <col min="9723" max="9723" width="14.7109375" style="57" customWidth="1"/>
    <col min="9724" max="9724" width="13.42578125" style="57" bestFit="1" customWidth="1"/>
    <col min="9725" max="9725" width="11.7109375" style="57" bestFit="1" customWidth="1"/>
    <col min="9726" max="9727" width="10.7109375" style="57" customWidth="1"/>
    <col min="9728" max="9729" width="9.140625" style="57"/>
    <col min="9730" max="9731" width="10.7109375" style="57" customWidth="1"/>
    <col min="9732" max="9732" width="7.7109375" style="57" customWidth="1"/>
    <col min="9733" max="9733" width="10.7109375" style="57" customWidth="1"/>
    <col min="9734" max="9968" width="9.140625" style="57"/>
    <col min="9969" max="9969" width="5.7109375" style="57" customWidth="1"/>
    <col min="9970" max="9970" width="6.42578125" style="57" bestFit="1" customWidth="1"/>
    <col min="9971" max="9971" width="43.7109375" style="57" customWidth="1"/>
    <col min="9972" max="9972" width="12.140625" style="57" bestFit="1" customWidth="1"/>
    <col min="9973" max="9973" width="11.7109375" style="57" customWidth="1"/>
    <col min="9974" max="9974" width="10.7109375" style="57" customWidth="1"/>
    <col min="9975" max="9975" width="9.7109375" style="57" customWidth="1"/>
    <col min="9976" max="9976" width="12.7109375" style="57" bestFit="1" customWidth="1"/>
    <col min="9977" max="9977" width="11.28515625" style="57" bestFit="1" customWidth="1"/>
    <col min="9978" max="9978" width="9.7109375" style="57" customWidth="1"/>
    <col min="9979" max="9979" width="14.7109375" style="57" customWidth="1"/>
    <col min="9980" max="9980" width="13.42578125" style="57" bestFit="1" customWidth="1"/>
    <col min="9981" max="9981" width="11.7109375" style="57" bestFit="1" customWidth="1"/>
    <col min="9982" max="9983" width="10.7109375" style="57" customWidth="1"/>
    <col min="9984" max="9985" width="9.140625" style="57"/>
    <col min="9986" max="9987" width="10.7109375" style="57" customWidth="1"/>
    <col min="9988" max="9988" width="7.7109375" style="57" customWidth="1"/>
    <col min="9989" max="9989" width="10.7109375" style="57" customWidth="1"/>
    <col min="9990" max="10224" width="9.140625" style="57"/>
    <col min="10225" max="10225" width="5.7109375" style="57" customWidth="1"/>
    <col min="10226" max="10226" width="6.42578125" style="57" bestFit="1" customWidth="1"/>
    <col min="10227" max="10227" width="43.7109375" style="57" customWidth="1"/>
    <col min="10228" max="10228" width="12.140625" style="57" bestFit="1" customWidth="1"/>
    <col min="10229" max="10229" width="11.7109375" style="57" customWidth="1"/>
    <col min="10230" max="10230" width="10.7109375" style="57" customWidth="1"/>
    <col min="10231" max="10231" width="9.7109375" style="57" customWidth="1"/>
    <col min="10232" max="10232" width="12.7109375" style="57" bestFit="1" customWidth="1"/>
    <col min="10233" max="10233" width="11.28515625" style="57" bestFit="1" customWidth="1"/>
    <col min="10234" max="10234" width="9.7109375" style="57" customWidth="1"/>
    <col min="10235" max="10235" width="14.7109375" style="57" customWidth="1"/>
    <col min="10236" max="10236" width="13.42578125" style="57" bestFit="1" customWidth="1"/>
    <col min="10237" max="10237" width="11.7109375" style="57" bestFit="1" customWidth="1"/>
    <col min="10238" max="10239" width="10.7109375" style="57" customWidth="1"/>
    <col min="10240" max="10241" width="9.140625" style="57"/>
    <col min="10242" max="10243" width="10.7109375" style="57" customWidth="1"/>
    <col min="10244" max="10244" width="7.7109375" style="57" customWidth="1"/>
    <col min="10245" max="10245" width="10.7109375" style="57" customWidth="1"/>
    <col min="10246" max="10480" width="9.140625" style="57"/>
    <col min="10481" max="10481" width="5.7109375" style="57" customWidth="1"/>
    <col min="10482" max="10482" width="6.42578125" style="57" bestFit="1" customWidth="1"/>
    <col min="10483" max="10483" width="43.7109375" style="57" customWidth="1"/>
    <col min="10484" max="10484" width="12.140625" style="57" bestFit="1" customWidth="1"/>
    <col min="10485" max="10485" width="11.7109375" style="57" customWidth="1"/>
    <col min="10486" max="10486" width="10.7109375" style="57" customWidth="1"/>
    <col min="10487" max="10487" width="9.7109375" style="57" customWidth="1"/>
    <col min="10488" max="10488" width="12.7109375" style="57" bestFit="1" customWidth="1"/>
    <col min="10489" max="10489" width="11.28515625" style="57" bestFit="1" customWidth="1"/>
    <col min="10490" max="10490" width="9.7109375" style="57" customWidth="1"/>
    <col min="10491" max="10491" width="14.7109375" style="57" customWidth="1"/>
    <col min="10492" max="10492" width="13.42578125" style="57" bestFit="1" customWidth="1"/>
    <col min="10493" max="10493" width="11.7109375" style="57" bestFit="1" customWidth="1"/>
    <col min="10494" max="10495" width="10.7109375" style="57" customWidth="1"/>
    <col min="10496" max="10497" width="9.140625" style="57"/>
    <col min="10498" max="10499" width="10.7109375" style="57" customWidth="1"/>
    <col min="10500" max="10500" width="7.7109375" style="57" customWidth="1"/>
    <col min="10501" max="10501" width="10.7109375" style="57" customWidth="1"/>
    <col min="10502" max="10736" width="9.140625" style="57"/>
    <col min="10737" max="10737" width="5.7109375" style="57" customWidth="1"/>
    <col min="10738" max="10738" width="6.42578125" style="57" bestFit="1" customWidth="1"/>
    <col min="10739" max="10739" width="43.7109375" style="57" customWidth="1"/>
    <col min="10740" max="10740" width="12.140625" style="57" bestFit="1" customWidth="1"/>
    <col min="10741" max="10741" width="11.7109375" style="57" customWidth="1"/>
    <col min="10742" max="10742" width="10.7109375" style="57" customWidth="1"/>
    <col min="10743" max="10743" width="9.7109375" style="57" customWidth="1"/>
    <col min="10744" max="10744" width="12.7109375" style="57" bestFit="1" customWidth="1"/>
    <col min="10745" max="10745" width="11.28515625" style="57" bestFit="1" customWidth="1"/>
    <col min="10746" max="10746" width="9.7109375" style="57" customWidth="1"/>
    <col min="10747" max="10747" width="14.7109375" style="57" customWidth="1"/>
    <col min="10748" max="10748" width="13.42578125" style="57" bestFit="1" customWidth="1"/>
    <col min="10749" max="10749" width="11.7109375" style="57" bestFit="1" customWidth="1"/>
    <col min="10750" max="10751" width="10.7109375" style="57" customWidth="1"/>
    <col min="10752" max="10753" width="9.140625" style="57"/>
    <col min="10754" max="10755" width="10.7109375" style="57" customWidth="1"/>
    <col min="10756" max="10756" width="7.7109375" style="57" customWidth="1"/>
    <col min="10757" max="10757" width="10.7109375" style="57" customWidth="1"/>
    <col min="10758" max="10992" width="9.140625" style="57"/>
    <col min="10993" max="10993" width="5.7109375" style="57" customWidth="1"/>
    <col min="10994" max="10994" width="6.42578125" style="57" bestFit="1" customWidth="1"/>
    <col min="10995" max="10995" width="43.7109375" style="57" customWidth="1"/>
    <col min="10996" max="10996" width="12.140625" style="57" bestFit="1" customWidth="1"/>
    <col min="10997" max="10997" width="11.7109375" style="57" customWidth="1"/>
    <col min="10998" max="10998" width="10.7109375" style="57" customWidth="1"/>
    <col min="10999" max="10999" width="9.7109375" style="57" customWidth="1"/>
    <col min="11000" max="11000" width="12.7109375" style="57" bestFit="1" customWidth="1"/>
    <col min="11001" max="11001" width="11.28515625" style="57" bestFit="1" customWidth="1"/>
    <col min="11002" max="11002" width="9.7109375" style="57" customWidth="1"/>
    <col min="11003" max="11003" width="14.7109375" style="57" customWidth="1"/>
    <col min="11004" max="11004" width="13.42578125" style="57" bestFit="1" customWidth="1"/>
    <col min="11005" max="11005" width="11.7109375" style="57" bestFit="1" customWidth="1"/>
    <col min="11006" max="11007" width="10.7109375" style="57" customWidth="1"/>
    <col min="11008" max="11009" width="9.140625" style="57"/>
    <col min="11010" max="11011" width="10.7109375" style="57" customWidth="1"/>
    <col min="11012" max="11012" width="7.7109375" style="57" customWidth="1"/>
    <col min="11013" max="11013" width="10.7109375" style="57" customWidth="1"/>
    <col min="11014" max="11248" width="9.140625" style="57"/>
    <col min="11249" max="11249" width="5.7109375" style="57" customWidth="1"/>
    <col min="11250" max="11250" width="6.42578125" style="57" bestFit="1" customWidth="1"/>
    <col min="11251" max="11251" width="43.7109375" style="57" customWidth="1"/>
    <col min="11252" max="11252" width="12.140625" style="57" bestFit="1" customWidth="1"/>
    <col min="11253" max="11253" width="11.7109375" style="57" customWidth="1"/>
    <col min="11254" max="11254" width="10.7109375" style="57" customWidth="1"/>
    <col min="11255" max="11255" width="9.7109375" style="57" customWidth="1"/>
    <col min="11256" max="11256" width="12.7109375" style="57" bestFit="1" customWidth="1"/>
    <col min="11257" max="11257" width="11.28515625" style="57" bestFit="1" customWidth="1"/>
    <col min="11258" max="11258" width="9.7109375" style="57" customWidth="1"/>
    <col min="11259" max="11259" width="14.7109375" style="57" customWidth="1"/>
    <col min="11260" max="11260" width="13.42578125" style="57" bestFit="1" customWidth="1"/>
    <col min="11261" max="11261" width="11.7109375" style="57" bestFit="1" customWidth="1"/>
    <col min="11262" max="11263" width="10.7109375" style="57" customWidth="1"/>
    <col min="11264" max="11265" width="9.140625" style="57"/>
    <col min="11266" max="11267" width="10.7109375" style="57" customWidth="1"/>
    <col min="11268" max="11268" width="7.7109375" style="57" customWidth="1"/>
    <col min="11269" max="11269" width="10.7109375" style="57" customWidth="1"/>
    <col min="11270" max="11504" width="9.140625" style="57"/>
    <col min="11505" max="11505" width="5.7109375" style="57" customWidth="1"/>
    <col min="11506" max="11506" width="6.42578125" style="57" bestFit="1" customWidth="1"/>
    <col min="11507" max="11507" width="43.7109375" style="57" customWidth="1"/>
    <col min="11508" max="11508" width="12.140625" style="57" bestFit="1" customWidth="1"/>
    <col min="11509" max="11509" width="11.7109375" style="57" customWidth="1"/>
    <col min="11510" max="11510" width="10.7109375" style="57" customWidth="1"/>
    <col min="11511" max="11511" width="9.7109375" style="57" customWidth="1"/>
    <col min="11512" max="11512" width="12.7109375" style="57" bestFit="1" customWidth="1"/>
    <col min="11513" max="11513" width="11.28515625" style="57" bestFit="1" customWidth="1"/>
    <col min="11514" max="11514" width="9.7109375" style="57" customWidth="1"/>
    <col min="11515" max="11515" width="14.7109375" style="57" customWidth="1"/>
    <col min="11516" max="11516" width="13.42578125" style="57" bestFit="1" customWidth="1"/>
    <col min="11517" max="11517" width="11.7109375" style="57" bestFit="1" customWidth="1"/>
    <col min="11518" max="11519" width="10.7109375" style="57" customWidth="1"/>
    <col min="11520" max="11521" width="9.140625" style="57"/>
    <col min="11522" max="11523" width="10.7109375" style="57" customWidth="1"/>
    <col min="11524" max="11524" width="7.7109375" style="57" customWidth="1"/>
    <col min="11525" max="11525" width="10.7109375" style="57" customWidth="1"/>
    <col min="11526" max="11760" width="9.140625" style="57"/>
    <col min="11761" max="11761" width="5.7109375" style="57" customWidth="1"/>
    <col min="11762" max="11762" width="6.42578125" style="57" bestFit="1" customWidth="1"/>
    <col min="11763" max="11763" width="43.7109375" style="57" customWidth="1"/>
    <col min="11764" max="11764" width="12.140625" style="57" bestFit="1" customWidth="1"/>
    <col min="11765" max="11765" width="11.7109375" style="57" customWidth="1"/>
    <col min="11766" max="11766" width="10.7109375" style="57" customWidth="1"/>
    <col min="11767" max="11767" width="9.7109375" style="57" customWidth="1"/>
    <col min="11768" max="11768" width="12.7109375" style="57" bestFit="1" customWidth="1"/>
    <col min="11769" max="11769" width="11.28515625" style="57" bestFit="1" customWidth="1"/>
    <col min="11770" max="11770" width="9.7109375" style="57" customWidth="1"/>
    <col min="11771" max="11771" width="14.7109375" style="57" customWidth="1"/>
    <col min="11772" max="11772" width="13.42578125" style="57" bestFit="1" customWidth="1"/>
    <col min="11773" max="11773" width="11.7109375" style="57" bestFit="1" customWidth="1"/>
    <col min="11774" max="11775" width="10.7109375" style="57" customWidth="1"/>
    <col min="11776" max="11777" width="9.140625" style="57"/>
    <col min="11778" max="11779" width="10.7109375" style="57" customWidth="1"/>
    <col min="11780" max="11780" width="7.7109375" style="57" customWidth="1"/>
    <col min="11781" max="11781" width="10.7109375" style="57" customWidth="1"/>
    <col min="11782" max="12016" width="9.140625" style="57"/>
    <col min="12017" max="12017" width="5.7109375" style="57" customWidth="1"/>
    <col min="12018" max="12018" width="6.42578125" style="57" bestFit="1" customWidth="1"/>
    <col min="12019" max="12019" width="43.7109375" style="57" customWidth="1"/>
    <col min="12020" max="12020" width="12.140625" style="57" bestFit="1" customWidth="1"/>
    <col min="12021" max="12021" width="11.7109375" style="57" customWidth="1"/>
    <col min="12022" max="12022" width="10.7109375" style="57" customWidth="1"/>
    <col min="12023" max="12023" width="9.7109375" style="57" customWidth="1"/>
    <col min="12024" max="12024" width="12.7109375" style="57" bestFit="1" customWidth="1"/>
    <col min="12025" max="12025" width="11.28515625" style="57" bestFit="1" customWidth="1"/>
    <col min="12026" max="12026" width="9.7109375" style="57" customWidth="1"/>
    <col min="12027" max="12027" width="14.7109375" style="57" customWidth="1"/>
    <col min="12028" max="12028" width="13.42578125" style="57" bestFit="1" customWidth="1"/>
    <col min="12029" max="12029" width="11.7109375" style="57" bestFit="1" customWidth="1"/>
    <col min="12030" max="12031" width="10.7109375" style="57" customWidth="1"/>
    <col min="12032" max="12033" width="9.140625" style="57"/>
    <col min="12034" max="12035" width="10.7109375" style="57" customWidth="1"/>
    <col min="12036" max="12036" width="7.7109375" style="57" customWidth="1"/>
    <col min="12037" max="12037" width="10.7109375" style="57" customWidth="1"/>
    <col min="12038" max="12272" width="9.140625" style="57"/>
    <col min="12273" max="12273" width="5.7109375" style="57" customWidth="1"/>
    <col min="12274" max="12274" width="6.42578125" style="57" bestFit="1" customWidth="1"/>
    <col min="12275" max="12275" width="43.7109375" style="57" customWidth="1"/>
    <col min="12276" max="12276" width="12.140625" style="57" bestFit="1" customWidth="1"/>
    <col min="12277" max="12277" width="11.7109375" style="57" customWidth="1"/>
    <col min="12278" max="12278" width="10.7109375" style="57" customWidth="1"/>
    <col min="12279" max="12279" width="9.7109375" style="57" customWidth="1"/>
    <col min="12280" max="12280" width="12.7109375" style="57" bestFit="1" customWidth="1"/>
    <col min="12281" max="12281" width="11.28515625" style="57" bestFit="1" customWidth="1"/>
    <col min="12282" max="12282" width="9.7109375" style="57" customWidth="1"/>
    <col min="12283" max="12283" width="14.7109375" style="57" customWidth="1"/>
    <col min="12284" max="12284" width="13.42578125" style="57" bestFit="1" customWidth="1"/>
    <col min="12285" max="12285" width="11.7109375" style="57" bestFit="1" customWidth="1"/>
    <col min="12286" max="12287" width="10.7109375" style="57" customWidth="1"/>
    <col min="12288" max="12289" width="9.140625" style="57"/>
    <col min="12290" max="12291" width="10.7109375" style="57" customWidth="1"/>
    <col min="12292" max="12292" width="7.7109375" style="57" customWidth="1"/>
    <col min="12293" max="12293" width="10.7109375" style="57" customWidth="1"/>
    <col min="12294" max="12528" width="9.140625" style="57"/>
    <col min="12529" max="12529" width="5.7109375" style="57" customWidth="1"/>
    <col min="12530" max="12530" width="6.42578125" style="57" bestFit="1" customWidth="1"/>
    <col min="12531" max="12531" width="43.7109375" style="57" customWidth="1"/>
    <col min="12532" max="12532" width="12.140625" style="57" bestFit="1" customWidth="1"/>
    <col min="12533" max="12533" width="11.7109375" style="57" customWidth="1"/>
    <col min="12534" max="12534" width="10.7109375" style="57" customWidth="1"/>
    <col min="12535" max="12535" width="9.7109375" style="57" customWidth="1"/>
    <col min="12536" max="12536" width="12.7109375" style="57" bestFit="1" customWidth="1"/>
    <col min="12537" max="12537" width="11.28515625" style="57" bestFit="1" customWidth="1"/>
    <col min="12538" max="12538" width="9.7109375" style="57" customWidth="1"/>
    <col min="12539" max="12539" width="14.7109375" style="57" customWidth="1"/>
    <col min="12540" max="12540" width="13.42578125" style="57" bestFit="1" customWidth="1"/>
    <col min="12541" max="12541" width="11.7109375" style="57" bestFit="1" customWidth="1"/>
    <col min="12542" max="12543" width="10.7109375" style="57" customWidth="1"/>
    <col min="12544" max="12545" width="9.140625" style="57"/>
    <col min="12546" max="12547" width="10.7109375" style="57" customWidth="1"/>
    <col min="12548" max="12548" width="7.7109375" style="57" customWidth="1"/>
    <col min="12549" max="12549" width="10.7109375" style="57" customWidth="1"/>
    <col min="12550" max="12784" width="9.140625" style="57"/>
    <col min="12785" max="12785" width="5.7109375" style="57" customWidth="1"/>
    <col min="12786" max="12786" width="6.42578125" style="57" bestFit="1" customWidth="1"/>
    <col min="12787" max="12787" width="43.7109375" style="57" customWidth="1"/>
    <col min="12788" max="12788" width="12.140625" style="57" bestFit="1" customWidth="1"/>
    <col min="12789" max="12789" width="11.7109375" style="57" customWidth="1"/>
    <col min="12790" max="12790" width="10.7109375" style="57" customWidth="1"/>
    <col min="12791" max="12791" width="9.7109375" style="57" customWidth="1"/>
    <col min="12792" max="12792" width="12.7109375" style="57" bestFit="1" customWidth="1"/>
    <col min="12793" max="12793" width="11.28515625" style="57" bestFit="1" customWidth="1"/>
    <col min="12794" max="12794" width="9.7109375" style="57" customWidth="1"/>
    <col min="12795" max="12795" width="14.7109375" style="57" customWidth="1"/>
    <col min="12796" max="12796" width="13.42578125" style="57" bestFit="1" customWidth="1"/>
    <col min="12797" max="12797" width="11.7109375" style="57" bestFit="1" customWidth="1"/>
    <col min="12798" max="12799" width="10.7109375" style="57" customWidth="1"/>
    <col min="12800" max="12801" width="9.140625" style="57"/>
    <col min="12802" max="12803" width="10.7109375" style="57" customWidth="1"/>
    <col min="12804" max="12804" width="7.7109375" style="57" customWidth="1"/>
    <col min="12805" max="12805" width="10.7109375" style="57" customWidth="1"/>
    <col min="12806" max="13040" width="9.140625" style="57"/>
    <col min="13041" max="13041" width="5.7109375" style="57" customWidth="1"/>
    <col min="13042" max="13042" width="6.42578125" style="57" bestFit="1" customWidth="1"/>
    <col min="13043" max="13043" width="43.7109375" style="57" customWidth="1"/>
    <col min="13044" max="13044" width="12.140625" style="57" bestFit="1" customWidth="1"/>
    <col min="13045" max="13045" width="11.7109375" style="57" customWidth="1"/>
    <col min="13046" max="13046" width="10.7109375" style="57" customWidth="1"/>
    <col min="13047" max="13047" width="9.7109375" style="57" customWidth="1"/>
    <col min="13048" max="13048" width="12.7109375" style="57" bestFit="1" customWidth="1"/>
    <col min="13049" max="13049" width="11.28515625" style="57" bestFit="1" customWidth="1"/>
    <col min="13050" max="13050" width="9.7109375" style="57" customWidth="1"/>
    <col min="13051" max="13051" width="14.7109375" style="57" customWidth="1"/>
    <col min="13052" max="13052" width="13.42578125" style="57" bestFit="1" customWidth="1"/>
    <col min="13053" max="13053" width="11.7109375" style="57" bestFit="1" customWidth="1"/>
    <col min="13054" max="13055" width="10.7109375" style="57" customWidth="1"/>
    <col min="13056" max="13057" width="9.140625" style="57"/>
    <col min="13058" max="13059" width="10.7109375" style="57" customWidth="1"/>
    <col min="13060" max="13060" width="7.7109375" style="57" customWidth="1"/>
    <col min="13061" max="13061" width="10.7109375" style="57" customWidth="1"/>
    <col min="13062" max="13296" width="9.140625" style="57"/>
    <col min="13297" max="13297" width="5.7109375" style="57" customWidth="1"/>
    <col min="13298" max="13298" width="6.42578125" style="57" bestFit="1" customWidth="1"/>
    <col min="13299" max="13299" width="43.7109375" style="57" customWidth="1"/>
    <col min="13300" max="13300" width="12.140625" style="57" bestFit="1" customWidth="1"/>
    <col min="13301" max="13301" width="11.7109375" style="57" customWidth="1"/>
    <col min="13302" max="13302" width="10.7109375" style="57" customWidth="1"/>
    <col min="13303" max="13303" width="9.7109375" style="57" customWidth="1"/>
    <col min="13304" max="13304" width="12.7109375" style="57" bestFit="1" customWidth="1"/>
    <col min="13305" max="13305" width="11.28515625" style="57" bestFit="1" customWidth="1"/>
    <col min="13306" max="13306" width="9.7109375" style="57" customWidth="1"/>
    <col min="13307" max="13307" width="14.7109375" style="57" customWidth="1"/>
    <col min="13308" max="13308" width="13.42578125" style="57" bestFit="1" customWidth="1"/>
    <col min="13309" max="13309" width="11.7109375" style="57" bestFit="1" customWidth="1"/>
    <col min="13310" max="13311" width="10.7109375" style="57" customWidth="1"/>
    <col min="13312" max="13313" width="9.140625" style="57"/>
    <col min="13314" max="13315" width="10.7109375" style="57" customWidth="1"/>
    <col min="13316" max="13316" width="7.7109375" style="57" customWidth="1"/>
    <col min="13317" max="13317" width="10.7109375" style="57" customWidth="1"/>
    <col min="13318" max="13552" width="9.140625" style="57"/>
    <col min="13553" max="13553" width="5.7109375" style="57" customWidth="1"/>
    <col min="13554" max="13554" width="6.42578125" style="57" bestFit="1" customWidth="1"/>
    <col min="13555" max="13555" width="43.7109375" style="57" customWidth="1"/>
    <col min="13556" max="13556" width="12.140625" style="57" bestFit="1" customWidth="1"/>
    <col min="13557" max="13557" width="11.7109375" style="57" customWidth="1"/>
    <col min="13558" max="13558" width="10.7109375" style="57" customWidth="1"/>
    <col min="13559" max="13559" width="9.7109375" style="57" customWidth="1"/>
    <col min="13560" max="13560" width="12.7109375" style="57" bestFit="1" customWidth="1"/>
    <col min="13561" max="13561" width="11.28515625" style="57" bestFit="1" customWidth="1"/>
    <col min="13562" max="13562" width="9.7109375" style="57" customWidth="1"/>
    <col min="13563" max="13563" width="14.7109375" style="57" customWidth="1"/>
    <col min="13564" max="13564" width="13.42578125" style="57" bestFit="1" customWidth="1"/>
    <col min="13565" max="13565" width="11.7109375" style="57" bestFit="1" customWidth="1"/>
    <col min="13566" max="13567" width="10.7109375" style="57" customWidth="1"/>
    <col min="13568" max="13569" width="9.140625" style="57"/>
    <col min="13570" max="13571" width="10.7109375" style="57" customWidth="1"/>
    <col min="13572" max="13572" width="7.7109375" style="57" customWidth="1"/>
    <col min="13573" max="13573" width="10.7109375" style="57" customWidth="1"/>
    <col min="13574" max="13808" width="9.140625" style="57"/>
    <col min="13809" max="13809" width="5.7109375" style="57" customWidth="1"/>
    <col min="13810" max="13810" width="6.42578125" style="57" bestFit="1" customWidth="1"/>
    <col min="13811" max="13811" width="43.7109375" style="57" customWidth="1"/>
    <col min="13812" max="13812" width="12.140625" style="57" bestFit="1" customWidth="1"/>
    <col min="13813" max="13813" width="11.7109375" style="57" customWidth="1"/>
    <col min="13814" max="13814" width="10.7109375" style="57" customWidth="1"/>
    <col min="13815" max="13815" width="9.7109375" style="57" customWidth="1"/>
    <col min="13816" max="13816" width="12.7109375" style="57" bestFit="1" customWidth="1"/>
    <col min="13817" max="13817" width="11.28515625" style="57" bestFit="1" customWidth="1"/>
    <col min="13818" max="13818" width="9.7109375" style="57" customWidth="1"/>
    <col min="13819" max="13819" width="14.7109375" style="57" customWidth="1"/>
    <col min="13820" max="13820" width="13.42578125" style="57" bestFit="1" customWidth="1"/>
    <col min="13821" max="13821" width="11.7109375" style="57" bestFit="1" customWidth="1"/>
    <col min="13822" max="13823" width="10.7109375" style="57" customWidth="1"/>
    <col min="13824" max="13825" width="9.140625" style="57"/>
    <col min="13826" max="13827" width="10.7109375" style="57" customWidth="1"/>
    <col min="13828" max="13828" width="7.7109375" style="57" customWidth="1"/>
    <col min="13829" max="13829" width="10.7109375" style="57" customWidth="1"/>
    <col min="13830" max="14064" width="9.140625" style="57"/>
    <col min="14065" max="14065" width="5.7109375" style="57" customWidth="1"/>
    <col min="14066" max="14066" width="6.42578125" style="57" bestFit="1" customWidth="1"/>
    <col min="14067" max="14067" width="43.7109375" style="57" customWidth="1"/>
    <col min="14068" max="14068" width="12.140625" style="57" bestFit="1" customWidth="1"/>
    <col min="14069" max="14069" width="11.7109375" style="57" customWidth="1"/>
    <col min="14070" max="14070" width="10.7109375" style="57" customWidth="1"/>
    <col min="14071" max="14071" width="9.7109375" style="57" customWidth="1"/>
    <col min="14072" max="14072" width="12.7109375" style="57" bestFit="1" customWidth="1"/>
    <col min="14073" max="14073" width="11.28515625" style="57" bestFit="1" customWidth="1"/>
    <col min="14074" max="14074" width="9.7109375" style="57" customWidth="1"/>
    <col min="14075" max="14075" width="14.7109375" style="57" customWidth="1"/>
    <col min="14076" max="14076" width="13.42578125" style="57" bestFit="1" customWidth="1"/>
    <col min="14077" max="14077" width="11.7109375" style="57" bestFit="1" customWidth="1"/>
    <col min="14078" max="14079" width="10.7109375" style="57" customWidth="1"/>
    <col min="14080" max="14081" width="9.140625" style="57"/>
    <col min="14082" max="14083" width="10.7109375" style="57" customWidth="1"/>
    <col min="14084" max="14084" width="7.7109375" style="57" customWidth="1"/>
    <col min="14085" max="14085" width="10.7109375" style="57" customWidth="1"/>
    <col min="14086" max="14320" width="9.140625" style="57"/>
    <col min="14321" max="14321" width="5.7109375" style="57" customWidth="1"/>
    <col min="14322" max="14322" width="6.42578125" style="57" bestFit="1" customWidth="1"/>
    <col min="14323" max="14323" width="43.7109375" style="57" customWidth="1"/>
    <col min="14324" max="14324" width="12.140625" style="57" bestFit="1" customWidth="1"/>
    <col min="14325" max="14325" width="11.7109375" style="57" customWidth="1"/>
    <col min="14326" max="14326" width="10.7109375" style="57" customWidth="1"/>
    <col min="14327" max="14327" width="9.7109375" style="57" customWidth="1"/>
    <col min="14328" max="14328" width="12.7109375" style="57" bestFit="1" customWidth="1"/>
    <col min="14329" max="14329" width="11.28515625" style="57" bestFit="1" customWidth="1"/>
    <col min="14330" max="14330" width="9.7109375" style="57" customWidth="1"/>
    <col min="14331" max="14331" width="14.7109375" style="57" customWidth="1"/>
    <col min="14332" max="14332" width="13.42578125" style="57" bestFit="1" customWidth="1"/>
    <col min="14333" max="14333" width="11.7109375" style="57" bestFit="1" customWidth="1"/>
    <col min="14334" max="14335" width="10.7109375" style="57" customWidth="1"/>
    <col min="14336" max="14337" width="9.140625" style="57"/>
    <col min="14338" max="14339" width="10.7109375" style="57" customWidth="1"/>
    <col min="14340" max="14340" width="7.7109375" style="57" customWidth="1"/>
    <col min="14341" max="14341" width="10.7109375" style="57" customWidth="1"/>
    <col min="14342" max="14576" width="9.140625" style="57"/>
    <col min="14577" max="14577" width="5.7109375" style="57" customWidth="1"/>
    <col min="14578" max="14578" width="6.42578125" style="57" bestFit="1" customWidth="1"/>
    <col min="14579" max="14579" width="43.7109375" style="57" customWidth="1"/>
    <col min="14580" max="14580" width="12.140625" style="57" bestFit="1" customWidth="1"/>
    <col min="14581" max="14581" width="11.7109375" style="57" customWidth="1"/>
    <col min="14582" max="14582" width="10.7109375" style="57" customWidth="1"/>
    <col min="14583" max="14583" width="9.7109375" style="57" customWidth="1"/>
    <col min="14584" max="14584" width="12.7109375" style="57" bestFit="1" customWidth="1"/>
    <col min="14585" max="14585" width="11.28515625" style="57" bestFit="1" customWidth="1"/>
    <col min="14586" max="14586" width="9.7109375" style="57" customWidth="1"/>
    <col min="14587" max="14587" width="14.7109375" style="57" customWidth="1"/>
    <col min="14588" max="14588" width="13.42578125" style="57" bestFit="1" customWidth="1"/>
    <col min="14589" max="14589" width="11.7109375" style="57" bestFit="1" customWidth="1"/>
    <col min="14590" max="14591" width="10.7109375" style="57" customWidth="1"/>
    <col min="14592" max="14593" width="9.140625" style="57"/>
    <col min="14594" max="14595" width="10.7109375" style="57" customWidth="1"/>
    <col min="14596" max="14596" width="7.7109375" style="57" customWidth="1"/>
    <col min="14597" max="14597" width="10.7109375" style="57" customWidth="1"/>
    <col min="14598" max="14832" width="9.140625" style="57"/>
    <col min="14833" max="14833" width="5.7109375" style="57" customWidth="1"/>
    <col min="14834" max="14834" width="6.42578125" style="57" bestFit="1" customWidth="1"/>
    <col min="14835" max="14835" width="43.7109375" style="57" customWidth="1"/>
    <col min="14836" max="14836" width="12.140625" style="57" bestFit="1" customWidth="1"/>
    <col min="14837" max="14837" width="11.7109375" style="57" customWidth="1"/>
    <col min="14838" max="14838" width="10.7109375" style="57" customWidth="1"/>
    <col min="14839" max="14839" width="9.7109375" style="57" customWidth="1"/>
    <col min="14840" max="14840" width="12.7109375" style="57" bestFit="1" customWidth="1"/>
    <col min="14841" max="14841" width="11.28515625" style="57" bestFit="1" customWidth="1"/>
    <col min="14842" max="14842" width="9.7109375" style="57" customWidth="1"/>
    <col min="14843" max="14843" width="14.7109375" style="57" customWidth="1"/>
    <col min="14844" max="14844" width="13.42578125" style="57" bestFit="1" customWidth="1"/>
    <col min="14845" max="14845" width="11.7109375" style="57" bestFit="1" customWidth="1"/>
    <col min="14846" max="14847" width="10.7109375" style="57" customWidth="1"/>
    <col min="14848" max="14849" width="9.140625" style="57"/>
    <col min="14850" max="14851" width="10.7109375" style="57" customWidth="1"/>
    <col min="14852" max="14852" width="7.7109375" style="57" customWidth="1"/>
    <col min="14853" max="14853" width="10.7109375" style="57" customWidth="1"/>
    <col min="14854" max="15088" width="9.140625" style="57"/>
    <col min="15089" max="15089" width="5.7109375" style="57" customWidth="1"/>
    <col min="15090" max="15090" width="6.42578125" style="57" bestFit="1" customWidth="1"/>
    <col min="15091" max="15091" width="43.7109375" style="57" customWidth="1"/>
    <col min="15092" max="15092" width="12.140625" style="57" bestFit="1" customWidth="1"/>
    <col min="15093" max="15093" width="11.7109375" style="57" customWidth="1"/>
    <col min="15094" max="15094" width="10.7109375" style="57" customWidth="1"/>
    <col min="15095" max="15095" width="9.7109375" style="57" customWidth="1"/>
    <col min="15096" max="15096" width="12.7109375" style="57" bestFit="1" customWidth="1"/>
    <col min="15097" max="15097" width="11.28515625" style="57" bestFit="1" customWidth="1"/>
    <col min="15098" max="15098" width="9.7109375" style="57" customWidth="1"/>
    <col min="15099" max="15099" width="14.7109375" style="57" customWidth="1"/>
    <col min="15100" max="15100" width="13.42578125" style="57" bestFit="1" customWidth="1"/>
    <col min="15101" max="15101" width="11.7109375" style="57" bestFit="1" customWidth="1"/>
    <col min="15102" max="15103" width="10.7109375" style="57" customWidth="1"/>
    <col min="15104" max="15105" width="9.140625" style="57"/>
    <col min="15106" max="15107" width="10.7109375" style="57" customWidth="1"/>
    <col min="15108" max="15108" width="7.7109375" style="57" customWidth="1"/>
    <col min="15109" max="15109" width="10.7109375" style="57" customWidth="1"/>
    <col min="15110" max="15344" width="9.140625" style="57"/>
    <col min="15345" max="15345" width="5.7109375" style="57" customWidth="1"/>
    <col min="15346" max="15346" width="6.42578125" style="57" bestFit="1" customWidth="1"/>
    <col min="15347" max="15347" width="43.7109375" style="57" customWidth="1"/>
    <col min="15348" max="15348" width="12.140625" style="57" bestFit="1" customWidth="1"/>
    <col min="15349" max="15349" width="11.7109375" style="57" customWidth="1"/>
    <col min="15350" max="15350" width="10.7109375" style="57" customWidth="1"/>
    <col min="15351" max="15351" width="9.7109375" style="57" customWidth="1"/>
    <col min="15352" max="15352" width="12.7109375" style="57" bestFit="1" customWidth="1"/>
    <col min="15353" max="15353" width="11.28515625" style="57" bestFit="1" customWidth="1"/>
    <col min="15354" max="15354" width="9.7109375" style="57" customWidth="1"/>
    <col min="15355" max="15355" width="14.7109375" style="57" customWidth="1"/>
    <col min="15356" max="15356" width="13.42578125" style="57" bestFit="1" customWidth="1"/>
    <col min="15357" max="15357" width="11.7109375" style="57" bestFit="1" customWidth="1"/>
    <col min="15358" max="15359" width="10.7109375" style="57" customWidth="1"/>
    <col min="15360" max="15361" width="9.140625" style="57"/>
    <col min="15362" max="15363" width="10.7109375" style="57" customWidth="1"/>
    <col min="15364" max="15364" width="7.7109375" style="57" customWidth="1"/>
    <col min="15365" max="15365" width="10.7109375" style="57" customWidth="1"/>
    <col min="15366" max="15600" width="9.140625" style="57"/>
    <col min="15601" max="15601" width="5.7109375" style="57" customWidth="1"/>
    <col min="15602" max="15602" width="6.42578125" style="57" bestFit="1" customWidth="1"/>
    <col min="15603" max="15603" width="43.7109375" style="57" customWidth="1"/>
    <col min="15604" max="15604" width="12.140625" style="57" bestFit="1" customWidth="1"/>
    <col min="15605" max="15605" width="11.7109375" style="57" customWidth="1"/>
    <col min="15606" max="15606" width="10.7109375" style="57" customWidth="1"/>
    <col min="15607" max="15607" width="9.7109375" style="57" customWidth="1"/>
    <col min="15608" max="15608" width="12.7109375" style="57" bestFit="1" customWidth="1"/>
    <col min="15609" max="15609" width="11.28515625" style="57" bestFit="1" customWidth="1"/>
    <col min="15610" max="15610" width="9.7109375" style="57" customWidth="1"/>
    <col min="15611" max="15611" width="14.7109375" style="57" customWidth="1"/>
    <col min="15612" max="15612" width="13.42578125" style="57" bestFit="1" customWidth="1"/>
    <col min="15613" max="15613" width="11.7109375" style="57" bestFit="1" customWidth="1"/>
    <col min="15614" max="15615" width="10.7109375" style="57" customWidth="1"/>
    <col min="15616" max="15617" width="9.140625" style="57"/>
    <col min="15618" max="15619" width="10.7109375" style="57" customWidth="1"/>
    <col min="15620" max="15620" width="7.7109375" style="57" customWidth="1"/>
    <col min="15621" max="15621" width="10.7109375" style="57" customWidth="1"/>
    <col min="15622" max="15856" width="9.140625" style="57"/>
    <col min="15857" max="15857" width="5.7109375" style="57" customWidth="1"/>
    <col min="15858" max="15858" width="6.42578125" style="57" bestFit="1" customWidth="1"/>
    <col min="15859" max="15859" width="43.7109375" style="57" customWidth="1"/>
    <col min="15860" max="15860" width="12.140625" style="57" bestFit="1" customWidth="1"/>
    <col min="15861" max="15861" width="11.7109375" style="57" customWidth="1"/>
    <col min="15862" max="15862" width="10.7109375" style="57" customWidth="1"/>
    <col min="15863" max="15863" width="9.7109375" style="57" customWidth="1"/>
    <col min="15864" max="15864" width="12.7109375" style="57" bestFit="1" customWidth="1"/>
    <col min="15865" max="15865" width="11.28515625" style="57" bestFit="1" customWidth="1"/>
    <col min="15866" max="15866" width="9.7109375" style="57" customWidth="1"/>
    <col min="15867" max="15867" width="14.7109375" style="57" customWidth="1"/>
    <col min="15868" max="15868" width="13.42578125" style="57" bestFit="1" customWidth="1"/>
    <col min="15869" max="15869" width="11.7109375" style="57" bestFit="1" customWidth="1"/>
    <col min="15870" max="15871" width="10.7109375" style="57" customWidth="1"/>
    <col min="15872" max="15873" width="9.140625" style="57"/>
    <col min="15874" max="15875" width="10.7109375" style="57" customWidth="1"/>
    <col min="15876" max="15876" width="7.7109375" style="57" customWidth="1"/>
    <col min="15877" max="15877" width="10.7109375" style="57" customWidth="1"/>
    <col min="15878" max="16112" width="9.140625" style="57"/>
    <col min="16113" max="16113" width="5.7109375" style="57" customWidth="1"/>
    <col min="16114" max="16114" width="6.42578125" style="57" bestFit="1" customWidth="1"/>
    <col min="16115" max="16115" width="43.7109375" style="57" customWidth="1"/>
    <col min="16116" max="16116" width="12.140625" style="57" bestFit="1" customWidth="1"/>
    <col min="16117" max="16117" width="11.7109375" style="57" customWidth="1"/>
    <col min="16118" max="16118" width="10.7109375" style="57" customWidth="1"/>
    <col min="16119" max="16119" width="9.7109375" style="57" customWidth="1"/>
    <col min="16120" max="16120" width="12.7109375" style="57" bestFit="1" customWidth="1"/>
    <col min="16121" max="16121" width="11.28515625" style="57" bestFit="1" customWidth="1"/>
    <col min="16122" max="16122" width="9.7109375" style="57" customWidth="1"/>
    <col min="16123" max="16123" width="14.7109375" style="57" customWidth="1"/>
    <col min="16124" max="16124" width="13.42578125" style="57" bestFit="1" customWidth="1"/>
    <col min="16125" max="16125" width="11.7109375" style="57" bestFit="1" customWidth="1"/>
    <col min="16126" max="16127" width="10.7109375" style="57" customWidth="1"/>
    <col min="16128" max="16129" width="9.140625" style="57"/>
    <col min="16130" max="16131" width="10.7109375" style="57" customWidth="1"/>
    <col min="16132" max="16132" width="7.7109375" style="57" customWidth="1"/>
    <col min="16133" max="16133" width="10.7109375" style="57" customWidth="1"/>
    <col min="16134" max="16384" width="9.140625" style="57"/>
  </cols>
  <sheetData>
    <row r="1" spans="2:9" ht="21.75" customHeight="1">
      <c r="B1" s="2"/>
      <c r="D1" s="71"/>
      <c r="G1" s="71"/>
      <c r="I1" s="373"/>
    </row>
    <row r="2" spans="2:9" s="58" customFormat="1" ht="70.150000000000006" customHeight="1">
      <c r="B2" s="359" t="s">
        <v>12</v>
      </c>
      <c r="C2" s="78"/>
      <c r="D2" s="78"/>
      <c r="E2" s="78"/>
      <c r="F2" s="78"/>
      <c r="G2" s="78"/>
      <c r="H2" s="78"/>
      <c r="I2" s="78"/>
    </row>
    <row r="3" spans="2:9" s="58" customFormat="1" ht="5.0999999999999996" customHeight="1" thickBot="1">
      <c r="C3" s="550"/>
      <c r="D3" s="623"/>
      <c r="E3" s="79"/>
      <c r="F3" s="79"/>
      <c r="G3" s="79"/>
      <c r="H3" s="57"/>
      <c r="I3" s="80"/>
    </row>
    <row r="4" spans="2:9" s="58" customFormat="1" ht="26.25" customHeight="1">
      <c r="B4" s="692"/>
      <c r="C4" s="639" t="s">
        <v>10</v>
      </c>
      <c r="D4" s="640" t="s">
        <v>7</v>
      </c>
      <c r="E4" s="632" t="s">
        <v>13</v>
      </c>
      <c r="F4" s="632" t="s">
        <v>14</v>
      </c>
      <c r="G4" s="645" t="s">
        <v>11</v>
      </c>
      <c r="H4" s="632" t="s">
        <v>13</v>
      </c>
      <c r="I4" s="634" t="s">
        <v>14</v>
      </c>
    </row>
    <row r="5" spans="2:9" s="58" customFormat="1" ht="14.25" customHeight="1">
      <c r="B5" s="693"/>
      <c r="C5" s="641"/>
      <c r="D5" s="642"/>
      <c r="E5" s="643"/>
      <c r="F5" s="643"/>
      <c r="G5" s="646" t="s">
        <v>15</v>
      </c>
      <c r="H5" s="643"/>
      <c r="I5" s="644"/>
    </row>
    <row r="6" spans="2:9" s="58" customFormat="1" ht="21" customHeight="1" thickBot="1">
      <c r="B6" s="694" t="s">
        <v>16</v>
      </c>
      <c r="C6" s="637" t="s">
        <v>3</v>
      </c>
      <c r="D6" s="638" t="s">
        <v>4</v>
      </c>
      <c r="E6" s="633" t="s">
        <v>5</v>
      </c>
      <c r="F6" s="633" t="s">
        <v>6</v>
      </c>
      <c r="G6" s="633" t="s">
        <v>1</v>
      </c>
      <c r="H6" s="635" t="s">
        <v>8</v>
      </c>
      <c r="I6" s="636" t="s">
        <v>9</v>
      </c>
    </row>
    <row r="7" spans="2:9" ht="24.95" customHeight="1">
      <c r="B7" s="346" t="s">
        <v>17</v>
      </c>
      <c r="C7" s="551"/>
      <c r="D7" s="624"/>
      <c r="E7" s="536"/>
      <c r="F7" s="536"/>
      <c r="G7" s="167"/>
      <c r="H7" s="168"/>
      <c r="I7" s="168"/>
    </row>
    <row r="8" spans="2:9" ht="18" customHeight="1">
      <c r="B8" s="342" t="s">
        <v>18</v>
      </c>
      <c r="C8" s="602">
        <v>2483097</v>
      </c>
      <c r="D8" s="625">
        <v>2986091</v>
      </c>
      <c r="E8" s="212">
        <f>+C8-D8</f>
        <v>-502994</v>
      </c>
      <c r="F8" s="630">
        <f>+C8/D8-1</f>
        <v>-0.16844563678735847</v>
      </c>
      <c r="G8" s="212">
        <v>3219180</v>
      </c>
      <c r="H8" s="212">
        <f t="shared" ref="H8:H15" si="0">C8-G8</f>
        <v>-736083</v>
      </c>
      <c r="I8" s="213">
        <f t="shared" ref="I8:I15" si="1">C8/G8-1</f>
        <v>-0.22865543399250743</v>
      </c>
    </row>
    <row r="9" spans="2:9" ht="18" customHeight="1">
      <c r="B9" s="221" t="s">
        <v>19</v>
      </c>
      <c r="C9" s="603">
        <v>761622</v>
      </c>
      <c r="D9" s="626">
        <v>671482</v>
      </c>
      <c r="E9" s="212">
        <f t="shared" ref="E9:E24" si="2">+C9-D9</f>
        <v>90140</v>
      </c>
      <c r="F9" s="630">
        <f t="shared" ref="F9:F24" si="3">+C9/D9-1</f>
        <v>0.13424038172281616</v>
      </c>
      <c r="G9" s="214">
        <v>881457</v>
      </c>
      <c r="H9" s="214">
        <f t="shared" si="0"/>
        <v>-119835</v>
      </c>
      <c r="I9" s="215">
        <f t="shared" si="1"/>
        <v>-0.13595104469077901</v>
      </c>
    </row>
    <row r="10" spans="2:9" ht="18" customHeight="1">
      <c r="B10" s="221" t="s">
        <v>20</v>
      </c>
      <c r="C10" s="603">
        <v>115811</v>
      </c>
      <c r="D10" s="626">
        <v>161374</v>
      </c>
      <c r="E10" s="212">
        <f t="shared" si="2"/>
        <v>-45563</v>
      </c>
      <c r="F10" s="630">
        <f t="shared" si="3"/>
        <v>-0.28234411987061114</v>
      </c>
      <c r="G10" s="214">
        <v>218743</v>
      </c>
      <c r="H10" s="214">
        <f t="shared" si="0"/>
        <v>-102932</v>
      </c>
      <c r="I10" s="215">
        <f t="shared" si="1"/>
        <v>-0.47056134367728342</v>
      </c>
    </row>
    <row r="11" spans="2:9" ht="18" customHeight="1">
      <c r="B11" s="221" t="s">
        <v>21</v>
      </c>
      <c r="C11" s="603">
        <v>10662618</v>
      </c>
      <c r="D11" s="626">
        <v>11128949</v>
      </c>
      <c r="E11" s="212">
        <f t="shared" si="2"/>
        <v>-466331</v>
      </c>
      <c r="F11" s="630">
        <f t="shared" si="3"/>
        <v>-4.1902519276528216E-2</v>
      </c>
      <c r="G11" s="214">
        <v>13516860</v>
      </c>
      <c r="H11" s="214">
        <f t="shared" si="0"/>
        <v>-2854242</v>
      </c>
      <c r="I11" s="215">
        <f t="shared" si="1"/>
        <v>-0.21116161593742921</v>
      </c>
    </row>
    <row r="12" spans="2:9" ht="18" customHeight="1">
      <c r="B12" s="221" t="s">
        <v>22</v>
      </c>
      <c r="C12" s="604">
        <v>5982945</v>
      </c>
      <c r="D12" s="627">
        <v>5993150</v>
      </c>
      <c r="E12" s="212">
        <f t="shared" si="2"/>
        <v>-10205</v>
      </c>
      <c r="F12" s="630">
        <f t="shared" si="3"/>
        <v>-1.7027773374602706E-3</v>
      </c>
      <c r="G12" s="216">
        <v>7327544</v>
      </c>
      <c r="H12" s="214">
        <f t="shared" si="0"/>
        <v>-1344599</v>
      </c>
      <c r="I12" s="215">
        <f t="shared" si="1"/>
        <v>-0.18349927342640315</v>
      </c>
    </row>
    <row r="13" spans="2:9" ht="18" customHeight="1">
      <c r="B13" s="221" t="s">
        <v>23</v>
      </c>
      <c r="C13" s="603">
        <v>6109768</v>
      </c>
      <c r="D13" s="626">
        <v>8793116</v>
      </c>
      <c r="E13" s="212">
        <f t="shared" si="2"/>
        <v>-2683348</v>
      </c>
      <c r="F13" s="630">
        <f t="shared" si="3"/>
        <v>-0.30516463105911484</v>
      </c>
      <c r="G13" s="214">
        <v>4820974</v>
      </c>
      <c r="H13" s="214">
        <f t="shared" si="0"/>
        <v>1288794</v>
      </c>
      <c r="I13" s="215">
        <f t="shared" si="1"/>
        <v>0.2673306265497386</v>
      </c>
    </row>
    <row r="14" spans="2:9" ht="18" customHeight="1">
      <c r="B14" s="221" t="s">
        <v>24</v>
      </c>
      <c r="C14" s="603">
        <v>93879802</v>
      </c>
      <c r="D14" s="626">
        <v>94228583</v>
      </c>
      <c r="E14" s="212">
        <f t="shared" si="2"/>
        <v>-348781</v>
      </c>
      <c r="F14" s="630">
        <f t="shared" si="3"/>
        <v>-3.7014352640748482E-3</v>
      </c>
      <c r="G14" s="214">
        <v>93769311</v>
      </c>
      <c r="H14" s="214">
        <f t="shared" si="0"/>
        <v>110491</v>
      </c>
      <c r="I14" s="215">
        <f t="shared" si="1"/>
        <v>1.178327949962199E-3</v>
      </c>
    </row>
    <row r="15" spans="2:9" ht="18" customHeight="1">
      <c r="B15" s="221" t="s">
        <v>25</v>
      </c>
      <c r="C15" s="603">
        <v>433309</v>
      </c>
      <c r="D15" s="626">
        <v>425087</v>
      </c>
      <c r="E15" s="212">
        <f t="shared" si="2"/>
        <v>8222</v>
      </c>
      <c r="F15" s="630">
        <f t="shared" si="3"/>
        <v>1.9341922947537782E-2</v>
      </c>
      <c r="G15" s="214">
        <v>466715</v>
      </c>
      <c r="H15" s="214">
        <f t="shared" si="0"/>
        <v>-33406</v>
      </c>
      <c r="I15" s="215">
        <f t="shared" si="1"/>
        <v>-7.1576872395359037E-2</v>
      </c>
    </row>
    <row r="16" spans="2:9" ht="19.5" customHeight="1">
      <c r="B16" s="347" t="s">
        <v>26</v>
      </c>
      <c r="C16" s="603">
        <v>-34615</v>
      </c>
      <c r="D16" s="626">
        <v>-13717</v>
      </c>
      <c r="E16" s="212">
        <f>-(+C16-D16)</f>
        <v>20898</v>
      </c>
      <c r="F16" s="630">
        <f t="shared" si="3"/>
        <v>1.523510971786834</v>
      </c>
      <c r="G16" s="214">
        <v>39398</v>
      </c>
      <c r="H16" s="214">
        <f>(C16-G16)</f>
        <v>-74013</v>
      </c>
      <c r="I16" s="215" t="s">
        <v>2</v>
      </c>
    </row>
    <row r="17" spans="2:9" ht="18" customHeight="1">
      <c r="B17" s="221" t="s">
        <v>27</v>
      </c>
      <c r="C17" s="603">
        <v>252120</v>
      </c>
      <c r="D17" s="626">
        <v>245758</v>
      </c>
      <c r="E17" s="212">
        <f t="shared" si="2"/>
        <v>6362</v>
      </c>
      <c r="F17" s="630">
        <f t="shared" si="3"/>
        <v>2.5887254941853399E-2</v>
      </c>
      <c r="G17" s="214">
        <v>254384</v>
      </c>
      <c r="H17" s="214">
        <f t="shared" ref="H17:H25" si="4">C17-G17</f>
        <v>-2264</v>
      </c>
      <c r="I17" s="215">
        <f t="shared" ref="I17:I25" si="5">C17/G17-1</f>
        <v>-8.899930813258683E-3</v>
      </c>
    </row>
    <row r="18" spans="2:9" ht="18" customHeight="1">
      <c r="B18" s="221" t="s">
        <v>28</v>
      </c>
      <c r="C18" s="604">
        <v>416</v>
      </c>
      <c r="D18" s="627">
        <v>516</v>
      </c>
      <c r="E18" s="212">
        <f t="shared" si="2"/>
        <v>-100</v>
      </c>
      <c r="F18" s="630">
        <f t="shared" si="3"/>
        <v>-0.19379844961240311</v>
      </c>
      <c r="G18" s="214">
        <v>369</v>
      </c>
      <c r="H18" s="214">
        <f t="shared" si="4"/>
        <v>47</v>
      </c>
      <c r="I18" s="215">
        <f t="shared" si="5"/>
        <v>0.12737127371273704</v>
      </c>
    </row>
    <row r="19" spans="2:9" ht="18" customHeight="1">
      <c r="B19" s="221" t="s">
        <v>29</v>
      </c>
      <c r="C19" s="603">
        <v>1808786</v>
      </c>
      <c r="D19" s="626">
        <v>1815457</v>
      </c>
      <c r="E19" s="212">
        <f t="shared" si="2"/>
        <v>-6671</v>
      </c>
      <c r="F19" s="630">
        <f t="shared" si="3"/>
        <v>-3.6745568746602286E-3</v>
      </c>
      <c r="G19" s="214">
        <v>1844592</v>
      </c>
      <c r="H19" s="214">
        <f t="shared" si="4"/>
        <v>-35806</v>
      </c>
      <c r="I19" s="215">
        <f t="shared" si="5"/>
        <v>-1.9411338659172328E-2</v>
      </c>
    </row>
    <row r="20" spans="2:9" ht="18" customHeight="1">
      <c r="B20" s="221" t="s">
        <v>30</v>
      </c>
      <c r="C20" s="603">
        <v>1712579</v>
      </c>
      <c r="D20" s="626">
        <v>1715241</v>
      </c>
      <c r="E20" s="212">
        <f t="shared" si="2"/>
        <v>-2662</v>
      </c>
      <c r="F20" s="630">
        <f t="shared" si="3"/>
        <v>-1.5519684988872795E-3</v>
      </c>
      <c r="G20" s="214">
        <v>1719950</v>
      </c>
      <c r="H20" s="214">
        <f t="shared" si="4"/>
        <v>-7371</v>
      </c>
      <c r="I20" s="215">
        <f t="shared" si="5"/>
        <v>-4.2855896973749141E-3</v>
      </c>
    </row>
    <row r="21" spans="2:9" s="71" customFormat="1" ht="15" customHeight="1">
      <c r="B21" s="343" t="s">
        <v>31</v>
      </c>
      <c r="C21" s="605">
        <v>1465260</v>
      </c>
      <c r="D21" s="628">
        <v>1465260</v>
      </c>
      <c r="E21" s="687">
        <f t="shared" si="2"/>
        <v>0</v>
      </c>
      <c r="F21" s="687">
        <f t="shared" si="3"/>
        <v>0</v>
      </c>
      <c r="G21" s="494">
        <v>1468808</v>
      </c>
      <c r="H21" s="494">
        <f t="shared" si="4"/>
        <v>-3548</v>
      </c>
      <c r="I21" s="582">
        <f t="shared" si="5"/>
        <v>-2.4155641853802479E-3</v>
      </c>
    </row>
    <row r="22" spans="2:9" ht="18" customHeight="1">
      <c r="B22" s="221" t="s">
        <v>32</v>
      </c>
      <c r="C22" s="603">
        <v>4180815</v>
      </c>
      <c r="D22" s="626">
        <v>4245141</v>
      </c>
      <c r="E22" s="212">
        <f t="shared" si="2"/>
        <v>-64326</v>
      </c>
      <c r="F22" s="630">
        <f t="shared" si="3"/>
        <v>-1.5152853580128411E-2</v>
      </c>
      <c r="G22" s="214">
        <v>4393975</v>
      </c>
      <c r="H22" s="214">
        <f t="shared" si="4"/>
        <v>-213160</v>
      </c>
      <c r="I22" s="215">
        <f t="shared" si="5"/>
        <v>-4.851188274853635E-2</v>
      </c>
    </row>
    <row r="23" spans="2:9" ht="26.25" customHeight="1">
      <c r="B23" s="347" t="s">
        <v>33</v>
      </c>
      <c r="C23" s="603">
        <v>1308</v>
      </c>
      <c r="D23" s="626">
        <v>6455</v>
      </c>
      <c r="E23" s="212">
        <f t="shared" si="2"/>
        <v>-5147</v>
      </c>
      <c r="F23" s="630">
        <f t="shared" si="3"/>
        <v>-0.7973663826491092</v>
      </c>
      <c r="G23" s="214">
        <v>5681</v>
      </c>
      <c r="H23" s="214">
        <f t="shared" si="4"/>
        <v>-4373</v>
      </c>
      <c r="I23" s="215">
        <f t="shared" si="5"/>
        <v>-0.76975884527371941</v>
      </c>
    </row>
    <row r="24" spans="2:9" ht="18" customHeight="1">
      <c r="B24" s="344" t="s">
        <v>34</v>
      </c>
      <c r="C24" s="606">
        <v>1283745</v>
      </c>
      <c r="D24" s="233">
        <v>1876852</v>
      </c>
      <c r="E24" s="212">
        <f t="shared" si="2"/>
        <v>-593107</v>
      </c>
      <c r="F24" s="630">
        <f t="shared" si="3"/>
        <v>-0.31601159814412649</v>
      </c>
      <c r="G24" s="217">
        <v>1645992</v>
      </c>
      <c r="H24" s="217">
        <f t="shared" si="4"/>
        <v>-362247</v>
      </c>
      <c r="I24" s="218">
        <f t="shared" si="5"/>
        <v>-0.2200782263826313</v>
      </c>
    </row>
    <row r="25" spans="2:9" ht="20.100000000000001" customHeight="1" thickBot="1">
      <c r="B25" s="345" t="s">
        <v>35</v>
      </c>
      <c r="C25" s="607">
        <f>SUM(C8:C24)-C21</f>
        <v>129634126</v>
      </c>
      <c r="D25" s="236">
        <f>SUM(D8:D24)-D21</f>
        <v>134279535</v>
      </c>
      <c r="E25" s="219">
        <f>SUM(E8:E24)-E21</f>
        <v>-4603613</v>
      </c>
      <c r="F25" s="631">
        <f>+C25/D25-1</f>
        <v>-3.4595063201551923E-2</v>
      </c>
      <c r="G25" s="219">
        <f>SUM(G8:G24)-G21</f>
        <v>134125125</v>
      </c>
      <c r="H25" s="219">
        <f t="shared" si="4"/>
        <v>-4490999</v>
      </c>
      <c r="I25" s="220">
        <f t="shared" si="5"/>
        <v>-3.3483651925767077E-2</v>
      </c>
    </row>
    <row r="26" spans="2:9" ht="5.0999999999999996" customHeight="1">
      <c r="B26" s="169"/>
      <c r="C26" s="608"/>
      <c r="D26" s="183"/>
      <c r="E26" s="609"/>
      <c r="F26" s="609"/>
      <c r="G26" s="169"/>
      <c r="H26" s="170"/>
      <c r="I26" s="170"/>
    </row>
    <row r="27" spans="2:9" ht="24.95" customHeight="1">
      <c r="B27" s="346" t="s">
        <v>36</v>
      </c>
      <c r="C27" s="610"/>
      <c r="D27" s="629"/>
      <c r="E27" s="611"/>
      <c r="F27" s="611"/>
      <c r="G27" s="167"/>
      <c r="H27" s="171"/>
      <c r="I27" s="171"/>
    </row>
    <row r="28" spans="2:9" ht="18" customHeight="1">
      <c r="B28" s="342" t="s">
        <v>37</v>
      </c>
      <c r="C28" s="602">
        <v>16569895</v>
      </c>
      <c r="D28" s="625">
        <v>16530503</v>
      </c>
      <c r="E28" s="212">
        <f t="shared" ref="E28:E33" si="6">+C28-D28</f>
        <v>39392</v>
      </c>
      <c r="F28" s="630">
        <f t="shared" ref="F28:F33" si="7">+C28/D28-1</f>
        <v>2.3829885878245971E-3</v>
      </c>
      <c r="G28" s="212">
        <v>14458089</v>
      </c>
      <c r="H28" s="212">
        <f t="shared" ref="H28:H42" si="8">C28-G28</f>
        <v>2111806</v>
      </c>
      <c r="I28" s="213">
        <f t="shared" ref="I28:I33" si="9">C28/G28-1</f>
        <v>0.14606397844141084</v>
      </c>
    </row>
    <row r="29" spans="2:9" ht="18" customHeight="1">
      <c r="B29" s="221" t="s">
        <v>38</v>
      </c>
      <c r="C29" s="603">
        <v>70279772</v>
      </c>
      <c r="D29" s="626">
        <v>70112391</v>
      </c>
      <c r="E29" s="212">
        <f t="shared" si="6"/>
        <v>167381</v>
      </c>
      <c r="F29" s="630">
        <f t="shared" si="7"/>
        <v>2.3873240894038972E-3</v>
      </c>
      <c r="G29" s="214">
        <v>70989458</v>
      </c>
      <c r="H29" s="214">
        <f t="shared" si="8"/>
        <v>-709686</v>
      </c>
      <c r="I29" s="215">
        <f t="shared" si="9"/>
        <v>-9.9970618172631198E-3</v>
      </c>
    </row>
    <row r="30" spans="2:9" ht="18" customHeight="1">
      <c r="B30" s="221" t="s">
        <v>39</v>
      </c>
      <c r="C30" s="603">
        <v>26274287</v>
      </c>
      <c r="D30" s="626">
        <v>28362209</v>
      </c>
      <c r="E30" s="212">
        <f t="shared" si="6"/>
        <v>-2087922</v>
      </c>
      <c r="F30" s="630">
        <f t="shared" si="7"/>
        <v>-7.3616339263278152E-2</v>
      </c>
      <c r="G30" s="214">
        <v>32268779</v>
      </c>
      <c r="H30" s="214">
        <f t="shared" si="8"/>
        <v>-5994492</v>
      </c>
      <c r="I30" s="215">
        <f t="shared" si="9"/>
        <v>-0.18576754949420304</v>
      </c>
    </row>
    <row r="31" spans="2:9" ht="18" customHeight="1">
      <c r="B31" s="221" t="s">
        <v>40</v>
      </c>
      <c r="C31" s="603">
        <v>717358</v>
      </c>
      <c r="D31" s="626">
        <v>710665</v>
      </c>
      <c r="E31" s="212">
        <f t="shared" si="6"/>
        <v>6693</v>
      </c>
      <c r="F31" s="630">
        <f t="shared" si="7"/>
        <v>9.4179395355054041E-3</v>
      </c>
      <c r="G31" s="214">
        <v>861478</v>
      </c>
      <c r="H31" s="214">
        <f t="shared" si="8"/>
        <v>-144120</v>
      </c>
      <c r="I31" s="215">
        <f t="shared" si="9"/>
        <v>-0.16729388330288175</v>
      </c>
    </row>
    <row r="32" spans="2:9" ht="18" customHeight="1">
      <c r="B32" s="221" t="s">
        <v>41</v>
      </c>
      <c r="C32" s="603">
        <v>42285</v>
      </c>
      <c r="D32" s="626">
        <v>39017</v>
      </c>
      <c r="E32" s="212">
        <f t="shared" si="6"/>
        <v>3268</v>
      </c>
      <c r="F32" s="630">
        <f t="shared" si="7"/>
        <v>8.3758361739754372E-2</v>
      </c>
      <c r="G32" s="214">
        <v>40329</v>
      </c>
      <c r="H32" s="214">
        <f t="shared" si="8"/>
        <v>1956</v>
      </c>
      <c r="I32" s="215">
        <f t="shared" si="9"/>
        <v>4.8501078628282457E-2</v>
      </c>
    </row>
    <row r="33" spans="2:9" ht="18" customHeight="1">
      <c r="B33" s="221" t="s">
        <v>25</v>
      </c>
      <c r="C33" s="603">
        <v>154153</v>
      </c>
      <c r="D33" s="626">
        <v>183463</v>
      </c>
      <c r="E33" s="212">
        <f t="shared" si="6"/>
        <v>-29310</v>
      </c>
      <c r="F33" s="630">
        <f t="shared" si="7"/>
        <v>-0.15975973357025663</v>
      </c>
      <c r="G33" s="214">
        <v>279455</v>
      </c>
      <c r="H33" s="214">
        <f t="shared" si="8"/>
        <v>-125302</v>
      </c>
      <c r="I33" s="215">
        <f t="shared" si="9"/>
        <v>-0.44837988227084857</v>
      </c>
    </row>
    <row r="34" spans="2:9" ht="18" customHeight="1">
      <c r="B34" s="221" t="s">
        <v>42</v>
      </c>
      <c r="C34" s="603">
        <v>228807</v>
      </c>
      <c r="D34" s="626">
        <v>243275</v>
      </c>
      <c r="E34" s="212">
        <f>+C34-D34</f>
        <v>-14468</v>
      </c>
      <c r="F34" s="630">
        <f>+C34/D34-1</f>
        <v>-5.9471791182817757E-2</v>
      </c>
      <c r="G34" s="214">
        <v>243771</v>
      </c>
      <c r="H34" s="214">
        <f t="shared" si="8"/>
        <v>-14964</v>
      </c>
      <c r="I34" s="215">
        <f>C34/G34-1</f>
        <v>-6.1385480635514522E-2</v>
      </c>
    </row>
    <row r="35" spans="2:9" ht="18" customHeight="1">
      <c r="B35" s="221" t="s">
        <v>43</v>
      </c>
      <c r="C35" s="604">
        <v>2571223</v>
      </c>
      <c r="D35" s="627">
        <v>5226358</v>
      </c>
      <c r="E35" s="212">
        <f t="shared" ref="E35:E41" si="10">+C35-D35</f>
        <v>-2655135</v>
      </c>
      <c r="F35" s="630">
        <f t="shared" ref="F35:F41" si="11">+C35/D35-1</f>
        <v>-0.5080277700073359</v>
      </c>
      <c r="G35" s="216">
        <v>2520157</v>
      </c>
      <c r="H35" s="214">
        <f t="shared" si="8"/>
        <v>51066</v>
      </c>
      <c r="I35" s="215">
        <f t="shared" ref="I35:I42" si="12">C35/G35-1</f>
        <v>2.0263023295770788E-2</v>
      </c>
    </row>
    <row r="36" spans="2:9" ht="18" customHeight="1">
      <c r="B36" s="221" t="s">
        <v>44</v>
      </c>
      <c r="C36" s="603">
        <v>365220</v>
      </c>
      <c r="D36" s="626">
        <v>376866</v>
      </c>
      <c r="E36" s="212">
        <f t="shared" si="10"/>
        <v>-11646</v>
      </c>
      <c r="F36" s="630">
        <f t="shared" si="11"/>
        <v>-3.0902230501026917E-2</v>
      </c>
      <c r="G36" s="214">
        <v>422230</v>
      </c>
      <c r="H36" s="214">
        <f t="shared" si="8"/>
        <v>-57010</v>
      </c>
      <c r="I36" s="215">
        <f t="shared" si="12"/>
        <v>-0.13502119697795045</v>
      </c>
    </row>
    <row r="37" spans="2:9" ht="18" customHeight="1">
      <c r="B37" s="221" t="s">
        <v>45</v>
      </c>
      <c r="C37" s="603">
        <f>C38+C39</f>
        <v>625553</v>
      </c>
      <c r="D37" s="626">
        <f>D38+D39</f>
        <v>747427</v>
      </c>
      <c r="E37" s="212">
        <f t="shared" si="10"/>
        <v>-121874</v>
      </c>
      <c r="F37" s="630">
        <f t="shared" si="11"/>
        <v>-0.16305806453339255</v>
      </c>
      <c r="G37" s="214">
        <f>G38+G39</f>
        <v>751965</v>
      </c>
      <c r="H37" s="214">
        <f t="shared" si="8"/>
        <v>-126412</v>
      </c>
      <c r="I37" s="215">
        <f t="shared" si="12"/>
        <v>-0.16810888804665114</v>
      </c>
    </row>
    <row r="38" spans="2:9" s="76" customFormat="1" ht="15.95" customHeight="1">
      <c r="B38" s="348" t="s">
        <v>46</v>
      </c>
      <c r="C38" s="603">
        <v>136683</v>
      </c>
      <c r="D38" s="626">
        <v>140033</v>
      </c>
      <c r="E38" s="212">
        <f t="shared" si="10"/>
        <v>-3350</v>
      </c>
      <c r="F38" s="630">
        <f t="shared" si="11"/>
        <v>-2.3922932451636347E-2</v>
      </c>
      <c r="G38" s="214">
        <v>145373</v>
      </c>
      <c r="H38" s="214">
        <f t="shared" si="8"/>
        <v>-8690</v>
      </c>
      <c r="I38" s="215">
        <f t="shared" si="12"/>
        <v>-5.9777262627860761E-2</v>
      </c>
    </row>
    <row r="39" spans="2:9" s="76" customFormat="1" ht="15.95" customHeight="1">
      <c r="B39" s="348" t="s">
        <v>47</v>
      </c>
      <c r="C39" s="603">
        <v>488870</v>
      </c>
      <c r="D39" s="626">
        <v>607394</v>
      </c>
      <c r="E39" s="212">
        <f t="shared" si="10"/>
        <v>-118524</v>
      </c>
      <c r="F39" s="630">
        <f t="shared" si="11"/>
        <v>-0.19513528286417059</v>
      </c>
      <c r="G39" s="214">
        <v>606592</v>
      </c>
      <c r="H39" s="214">
        <f t="shared" si="8"/>
        <v>-117722</v>
      </c>
      <c r="I39" s="215">
        <f t="shared" si="12"/>
        <v>-0.19407113842582824</v>
      </c>
    </row>
    <row r="40" spans="2:9" ht="18" customHeight="1">
      <c r="B40" s="221" t="s">
        <v>48</v>
      </c>
      <c r="C40" s="604">
        <v>1775807</v>
      </c>
      <c r="D40" s="627">
        <v>1723643</v>
      </c>
      <c r="E40" s="212">
        <f t="shared" si="10"/>
        <v>52164</v>
      </c>
      <c r="F40" s="630">
        <f t="shared" si="11"/>
        <v>3.0263807528589259E-2</v>
      </c>
      <c r="G40" s="216">
        <v>1675012</v>
      </c>
      <c r="H40" s="214">
        <f t="shared" si="8"/>
        <v>100795</v>
      </c>
      <c r="I40" s="215">
        <f t="shared" si="12"/>
        <v>6.0175688293576446E-2</v>
      </c>
    </row>
    <row r="41" spans="2:9" ht="33.75" customHeight="1">
      <c r="B41" s="347" t="s">
        <v>49</v>
      </c>
      <c r="C41" s="603">
        <v>9255310</v>
      </c>
      <c r="D41" s="626">
        <v>9260113</v>
      </c>
      <c r="E41" s="212">
        <f t="shared" si="10"/>
        <v>-4803</v>
      </c>
      <c r="F41" s="630">
        <f t="shared" si="11"/>
        <v>-5.1867617598189142E-4</v>
      </c>
      <c r="G41" s="214">
        <v>11393077</v>
      </c>
      <c r="H41" s="214">
        <f t="shared" si="8"/>
        <v>-2137767</v>
      </c>
      <c r="I41" s="215">
        <f t="shared" si="12"/>
        <v>-0.18763736960612132</v>
      </c>
    </row>
    <row r="42" spans="2:9" ht="18" customHeight="1">
      <c r="B42" s="221" t="s">
        <v>50</v>
      </c>
      <c r="C42" s="603">
        <v>72041</v>
      </c>
      <c r="D42" s="626">
        <v>67560</v>
      </c>
      <c r="E42" s="212">
        <f>+C42-D42</f>
        <v>4481</v>
      </c>
      <c r="F42" s="630">
        <f>+C42/D42-1</f>
        <v>6.6326228537596288E-2</v>
      </c>
      <c r="G42" s="214">
        <v>82644</v>
      </c>
      <c r="H42" s="214">
        <f t="shared" si="8"/>
        <v>-10603</v>
      </c>
      <c r="I42" s="215">
        <f t="shared" si="12"/>
        <v>-0.12829727505929045</v>
      </c>
    </row>
    <row r="43" spans="2:9" ht="18" customHeight="1">
      <c r="B43" s="344" t="s">
        <v>51</v>
      </c>
      <c r="C43" s="606">
        <v>702415</v>
      </c>
      <c r="D43" s="233">
        <v>696045</v>
      </c>
      <c r="E43" s="212">
        <f>+C43-D43</f>
        <v>6370</v>
      </c>
      <c r="F43" s="630">
        <f>+C43/D43-1</f>
        <v>9.1517071453712795E-3</v>
      </c>
      <c r="G43" s="212">
        <v>-1861319</v>
      </c>
      <c r="H43" s="214">
        <f>+C43-G43</f>
        <v>2563734</v>
      </c>
      <c r="I43" s="215" t="s">
        <v>2</v>
      </c>
    </row>
    <row r="44" spans="2:9" ht="20.100000000000001" customHeight="1" thickBot="1">
      <c r="B44" s="345" t="s">
        <v>52</v>
      </c>
      <c r="C44" s="607">
        <f>SUM(C28:C43)-C38-C39</f>
        <v>129634126</v>
      </c>
      <c r="D44" s="236">
        <f>SUM(D28:D43)-D38-D39</f>
        <v>134279535</v>
      </c>
      <c r="E44" s="219">
        <f>+C44-D44</f>
        <v>-4645409</v>
      </c>
      <c r="F44" s="631">
        <f>+C44/D44-1</f>
        <v>-3.4595063201551923E-2</v>
      </c>
      <c r="G44" s="219">
        <f>SUM(G28:G43)-G38-G39</f>
        <v>134125125</v>
      </c>
      <c r="H44" s="219">
        <f>C44-G44</f>
        <v>-4490999</v>
      </c>
      <c r="I44" s="220">
        <f>C44/G44-1</f>
        <v>-3.3483651925767077E-2</v>
      </c>
    </row>
    <row r="45" spans="2:9" ht="5.0999999999999996" customHeight="1">
      <c r="C45" s="552"/>
      <c r="D45" s="333"/>
      <c r="E45" s="80"/>
      <c r="F45" s="80"/>
      <c r="G45" s="80"/>
      <c r="I45" s="80"/>
    </row>
    <row r="46" spans="2:9" ht="20.100000000000001" customHeight="1"/>
    <row r="47" spans="2:9" ht="20.100000000000001" customHeight="1">
      <c r="C47" s="77"/>
      <c r="D47" s="77"/>
      <c r="E47" s="77"/>
      <c r="F47" s="77"/>
      <c r="G47" s="77"/>
      <c r="H47" s="77"/>
      <c r="I47" s="77"/>
    </row>
    <row r="48" spans="2:9">
      <c r="C48" s="83"/>
      <c r="D48" s="83"/>
      <c r="E48" s="83"/>
      <c r="F48" s="83"/>
      <c r="G48" s="493"/>
      <c r="H48" s="82"/>
      <c r="I48" s="82"/>
    </row>
    <row r="49" spans="3:9">
      <c r="C49" s="84"/>
      <c r="D49" s="84"/>
      <c r="E49" s="84"/>
      <c r="F49" s="84"/>
      <c r="G49" s="85"/>
      <c r="H49" s="85"/>
      <c r="I49" s="85"/>
    </row>
    <row r="50" spans="3:9">
      <c r="G50" s="76"/>
      <c r="H50" s="76"/>
      <c r="I50" s="76"/>
    </row>
    <row r="51" spans="3:9">
      <c r="G51" s="76"/>
      <c r="H51" s="76"/>
      <c r="I51" s="76"/>
    </row>
  </sheetData>
  <printOptions horizontalCentered="1"/>
  <pageMargins left="0.23622047244094491" right="0.19685039370078741" top="0.27559055118110237" bottom="0.39370078740157483" header="0.15748031496062992" footer="0.19685039370078741"/>
  <pageSetup paperSize="9" scale="65" orientation="landscape" r:id="rId1"/>
  <headerFooter alignWithMargins="0"/>
  <ignoredErrors>
    <ignoredError sqref="E16:H28 H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3"/>
  <dimension ref="B1:Q55"/>
  <sheetViews>
    <sheetView showGridLines="0" topLeftCell="A13" zoomScale="90" zoomScaleNormal="90" workbookViewId="0">
      <selection activeCell="C50" sqref="C50"/>
    </sheetView>
  </sheetViews>
  <sheetFormatPr defaultRowHeight="12.75"/>
  <cols>
    <col min="1" max="1" width="3.7109375" style="57" customWidth="1"/>
    <col min="2" max="2" width="46.140625" style="57" customWidth="1"/>
    <col min="3" max="9" width="14.7109375" style="57" customWidth="1"/>
    <col min="10" max="10" width="6.28515625" style="57" customWidth="1"/>
    <col min="11" max="11" width="13.85546875" style="57" bestFit="1" customWidth="1"/>
    <col min="12" max="12" width="13.140625" style="57" customWidth="1"/>
    <col min="13" max="13" width="10.7109375" style="57" customWidth="1"/>
    <col min="14" max="250" width="9.140625" style="57"/>
    <col min="251" max="251" width="5.7109375" style="57" customWidth="1"/>
    <col min="252" max="252" width="11.7109375" style="57" customWidth="1"/>
    <col min="253" max="253" width="53.7109375" style="57" customWidth="1"/>
    <col min="254" max="261" width="13.7109375" style="57" customWidth="1"/>
    <col min="262" max="262" width="3.7109375" style="57" customWidth="1"/>
    <col min="263" max="264" width="11.7109375" style="57" customWidth="1"/>
    <col min="265" max="265" width="3.7109375" style="57" customWidth="1"/>
    <col min="266" max="267" width="10.7109375" style="57" customWidth="1"/>
    <col min="268" max="268" width="7.7109375" style="57" customWidth="1"/>
    <col min="269" max="269" width="10.7109375" style="57" customWidth="1"/>
    <col min="270" max="506" width="9.140625" style="57"/>
    <col min="507" max="507" width="5.7109375" style="57" customWidth="1"/>
    <col min="508" max="508" width="11.7109375" style="57" customWidth="1"/>
    <col min="509" max="509" width="53.7109375" style="57" customWidth="1"/>
    <col min="510" max="517" width="13.7109375" style="57" customWidth="1"/>
    <col min="518" max="518" width="3.7109375" style="57" customWidth="1"/>
    <col min="519" max="520" width="11.7109375" style="57" customWidth="1"/>
    <col min="521" max="521" width="3.7109375" style="57" customWidth="1"/>
    <col min="522" max="523" width="10.7109375" style="57" customWidth="1"/>
    <col min="524" max="524" width="7.7109375" style="57" customWidth="1"/>
    <col min="525" max="525" width="10.7109375" style="57" customWidth="1"/>
    <col min="526" max="762" width="9.140625" style="57"/>
    <col min="763" max="763" width="5.7109375" style="57" customWidth="1"/>
    <col min="764" max="764" width="11.7109375" style="57" customWidth="1"/>
    <col min="765" max="765" width="53.7109375" style="57" customWidth="1"/>
    <col min="766" max="773" width="13.7109375" style="57" customWidth="1"/>
    <col min="774" max="774" width="3.7109375" style="57" customWidth="1"/>
    <col min="775" max="776" width="11.7109375" style="57" customWidth="1"/>
    <col min="777" max="777" width="3.7109375" style="57" customWidth="1"/>
    <col min="778" max="779" width="10.7109375" style="57" customWidth="1"/>
    <col min="780" max="780" width="7.7109375" style="57" customWidth="1"/>
    <col min="781" max="781" width="10.7109375" style="57" customWidth="1"/>
    <col min="782" max="1018" width="9.140625" style="57"/>
    <col min="1019" max="1019" width="5.7109375" style="57" customWidth="1"/>
    <col min="1020" max="1020" width="11.7109375" style="57" customWidth="1"/>
    <col min="1021" max="1021" width="53.7109375" style="57" customWidth="1"/>
    <col min="1022" max="1029" width="13.7109375" style="57" customWidth="1"/>
    <col min="1030" max="1030" width="3.7109375" style="57" customWidth="1"/>
    <col min="1031" max="1032" width="11.7109375" style="57" customWidth="1"/>
    <col min="1033" max="1033" width="3.7109375" style="57" customWidth="1"/>
    <col min="1034" max="1035" width="10.7109375" style="57" customWidth="1"/>
    <col min="1036" max="1036" width="7.7109375" style="57" customWidth="1"/>
    <col min="1037" max="1037" width="10.7109375" style="57" customWidth="1"/>
    <col min="1038" max="1274" width="9.140625" style="57"/>
    <col min="1275" max="1275" width="5.7109375" style="57" customWidth="1"/>
    <col min="1276" max="1276" width="11.7109375" style="57" customWidth="1"/>
    <col min="1277" max="1277" width="53.7109375" style="57" customWidth="1"/>
    <col min="1278" max="1285" width="13.7109375" style="57" customWidth="1"/>
    <col min="1286" max="1286" width="3.7109375" style="57" customWidth="1"/>
    <col min="1287" max="1288" width="11.7109375" style="57" customWidth="1"/>
    <col min="1289" max="1289" width="3.7109375" style="57" customWidth="1"/>
    <col min="1290" max="1291" width="10.7109375" style="57" customWidth="1"/>
    <col min="1292" max="1292" width="7.7109375" style="57" customWidth="1"/>
    <col min="1293" max="1293" width="10.7109375" style="57" customWidth="1"/>
    <col min="1294" max="1530" width="9.140625" style="57"/>
    <col min="1531" max="1531" width="5.7109375" style="57" customWidth="1"/>
    <col min="1532" max="1532" width="11.7109375" style="57" customWidth="1"/>
    <col min="1533" max="1533" width="53.7109375" style="57" customWidth="1"/>
    <col min="1534" max="1541" width="13.7109375" style="57" customWidth="1"/>
    <col min="1542" max="1542" width="3.7109375" style="57" customWidth="1"/>
    <col min="1543" max="1544" width="11.7109375" style="57" customWidth="1"/>
    <col min="1545" max="1545" width="3.7109375" style="57" customWidth="1"/>
    <col min="1546" max="1547" width="10.7109375" style="57" customWidth="1"/>
    <col min="1548" max="1548" width="7.7109375" style="57" customWidth="1"/>
    <col min="1549" max="1549" width="10.7109375" style="57" customWidth="1"/>
    <col min="1550" max="1786" width="9.140625" style="57"/>
    <col min="1787" max="1787" width="5.7109375" style="57" customWidth="1"/>
    <col min="1788" max="1788" width="11.7109375" style="57" customWidth="1"/>
    <col min="1789" max="1789" width="53.7109375" style="57" customWidth="1"/>
    <col min="1790" max="1797" width="13.7109375" style="57" customWidth="1"/>
    <col min="1798" max="1798" width="3.7109375" style="57" customWidth="1"/>
    <col min="1799" max="1800" width="11.7109375" style="57" customWidth="1"/>
    <col min="1801" max="1801" width="3.7109375" style="57" customWidth="1"/>
    <col min="1802" max="1803" width="10.7109375" style="57" customWidth="1"/>
    <col min="1804" max="1804" width="7.7109375" style="57" customWidth="1"/>
    <col min="1805" max="1805" width="10.7109375" style="57" customWidth="1"/>
    <col min="1806" max="2042" width="9.140625" style="57"/>
    <col min="2043" max="2043" width="5.7109375" style="57" customWidth="1"/>
    <col min="2044" max="2044" width="11.7109375" style="57" customWidth="1"/>
    <col min="2045" max="2045" width="53.7109375" style="57" customWidth="1"/>
    <col min="2046" max="2053" width="13.7109375" style="57" customWidth="1"/>
    <col min="2054" max="2054" width="3.7109375" style="57" customWidth="1"/>
    <col min="2055" max="2056" width="11.7109375" style="57" customWidth="1"/>
    <col min="2057" max="2057" width="3.7109375" style="57" customWidth="1"/>
    <col min="2058" max="2059" width="10.7109375" style="57" customWidth="1"/>
    <col min="2060" max="2060" width="7.7109375" style="57" customWidth="1"/>
    <col min="2061" max="2061" width="10.7109375" style="57" customWidth="1"/>
    <col min="2062" max="2298" width="9.140625" style="57"/>
    <col min="2299" max="2299" width="5.7109375" style="57" customWidth="1"/>
    <col min="2300" max="2300" width="11.7109375" style="57" customWidth="1"/>
    <col min="2301" max="2301" width="53.7109375" style="57" customWidth="1"/>
    <col min="2302" max="2309" width="13.7109375" style="57" customWidth="1"/>
    <col min="2310" max="2310" width="3.7109375" style="57" customWidth="1"/>
    <col min="2311" max="2312" width="11.7109375" style="57" customWidth="1"/>
    <col min="2313" max="2313" width="3.7109375" style="57" customWidth="1"/>
    <col min="2314" max="2315" width="10.7109375" style="57" customWidth="1"/>
    <col min="2316" max="2316" width="7.7109375" style="57" customWidth="1"/>
    <col min="2317" max="2317" width="10.7109375" style="57" customWidth="1"/>
    <col min="2318" max="2554" width="9.140625" style="57"/>
    <col min="2555" max="2555" width="5.7109375" style="57" customWidth="1"/>
    <col min="2556" max="2556" width="11.7109375" style="57" customWidth="1"/>
    <col min="2557" max="2557" width="53.7109375" style="57" customWidth="1"/>
    <col min="2558" max="2565" width="13.7109375" style="57" customWidth="1"/>
    <col min="2566" max="2566" width="3.7109375" style="57" customWidth="1"/>
    <col min="2567" max="2568" width="11.7109375" style="57" customWidth="1"/>
    <col min="2569" max="2569" width="3.7109375" style="57" customWidth="1"/>
    <col min="2570" max="2571" width="10.7109375" style="57" customWidth="1"/>
    <col min="2572" max="2572" width="7.7109375" style="57" customWidth="1"/>
    <col min="2573" max="2573" width="10.7109375" style="57" customWidth="1"/>
    <col min="2574" max="2810" width="9.140625" style="57"/>
    <col min="2811" max="2811" width="5.7109375" style="57" customWidth="1"/>
    <col min="2812" max="2812" width="11.7109375" style="57" customWidth="1"/>
    <col min="2813" max="2813" width="53.7109375" style="57" customWidth="1"/>
    <col min="2814" max="2821" width="13.7109375" style="57" customWidth="1"/>
    <col min="2822" max="2822" width="3.7109375" style="57" customWidth="1"/>
    <col min="2823" max="2824" width="11.7109375" style="57" customWidth="1"/>
    <col min="2825" max="2825" width="3.7109375" style="57" customWidth="1"/>
    <col min="2826" max="2827" width="10.7109375" style="57" customWidth="1"/>
    <col min="2828" max="2828" width="7.7109375" style="57" customWidth="1"/>
    <col min="2829" max="2829" width="10.7109375" style="57" customWidth="1"/>
    <col min="2830" max="3066" width="9.140625" style="57"/>
    <col min="3067" max="3067" width="5.7109375" style="57" customWidth="1"/>
    <col min="3068" max="3068" width="11.7109375" style="57" customWidth="1"/>
    <col min="3069" max="3069" width="53.7109375" style="57" customWidth="1"/>
    <col min="3070" max="3077" width="13.7109375" style="57" customWidth="1"/>
    <col min="3078" max="3078" width="3.7109375" style="57" customWidth="1"/>
    <col min="3079" max="3080" width="11.7109375" style="57" customWidth="1"/>
    <col min="3081" max="3081" width="3.7109375" style="57" customWidth="1"/>
    <col min="3082" max="3083" width="10.7109375" style="57" customWidth="1"/>
    <col min="3084" max="3084" width="7.7109375" style="57" customWidth="1"/>
    <col min="3085" max="3085" width="10.7109375" style="57" customWidth="1"/>
    <col min="3086" max="3322" width="9.140625" style="57"/>
    <col min="3323" max="3323" width="5.7109375" style="57" customWidth="1"/>
    <col min="3324" max="3324" width="11.7109375" style="57" customWidth="1"/>
    <col min="3325" max="3325" width="53.7109375" style="57" customWidth="1"/>
    <col min="3326" max="3333" width="13.7109375" style="57" customWidth="1"/>
    <col min="3334" max="3334" width="3.7109375" style="57" customWidth="1"/>
    <col min="3335" max="3336" width="11.7109375" style="57" customWidth="1"/>
    <col min="3337" max="3337" width="3.7109375" style="57" customWidth="1"/>
    <col min="3338" max="3339" width="10.7109375" style="57" customWidth="1"/>
    <col min="3340" max="3340" width="7.7109375" style="57" customWidth="1"/>
    <col min="3341" max="3341" width="10.7109375" style="57" customWidth="1"/>
    <col min="3342" max="3578" width="9.140625" style="57"/>
    <col min="3579" max="3579" width="5.7109375" style="57" customWidth="1"/>
    <col min="3580" max="3580" width="11.7109375" style="57" customWidth="1"/>
    <col min="3581" max="3581" width="53.7109375" style="57" customWidth="1"/>
    <col min="3582" max="3589" width="13.7109375" style="57" customWidth="1"/>
    <col min="3590" max="3590" width="3.7109375" style="57" customWidth="1"/>
    <col min="3591" max="3592" width="11.7109375" style="57" customWidth="1"/>
    <col min="3593" max="3593" width="3.7109375" style="57" customWidth="1"/>
    <col min="3594" max="3595" width="10.7109375" style="57" customWidth="1"/>
    <col min="3596" max="3596" width="7.7109375" style="57" customWidth="1"/>
    <col min="3597" max="3597" width="10.7109375" style="57" customWidth="1"/>
    <col min="3598" max="3834" width="9.140625" style="57"/>
    <col min="3835" max="3835" width="5.7109375" style="57" customWidth="1"/>
    <col min="3836" max="3836" width="11.7109375" style="57" customWidth="1"/>
    <col min="3837" max="3837" width="53.7109375" style="57" customWidth="1"/>
    <col min="3838" max="3845" width="13.7109375" style="57" customWidth="1"/>
    <col min="3846" max="3846" width="3.7109375" style="57" customWidth="1"/>
    <col min="3847" max="3848" width="11.7109375" style="57" customWidth="1"/>
    <col min="3849" max="3849" width="3.7109375" style="57" customWidth="1"/>
    <col min="3850" max="3851" width="10.7109375" style="57" customWidth="1"/>
    <col min="3852" max="3852" width="7.7109375" style="57" customWidth="1"/>
    <col min="3853" max="3853" width="10.7109375" style="57" customWidth="1"/>
    <col min="3854" max="4090" width="9.140625" style="57"/>
    <col min="4091" max="4091" width="5.7109375" style="57" customWidth="1"/>
    <col min="4092" max="4092" width="11.7109375" style="57" customWidth="1"/>
    <col min="4093" max="4093" width="53.7109375" style="57" customWidth="1"/>
    <col min="4094" max="4101" width="13.7109375" style="57" customWidth="1"/>
    <col min="4102" max="4102" width="3.7109375" style="57" customWidth="1"/>
    <col min="4103" max="4104" width="11.7109375" style="57" customWidth="1"/>
    <col min="4105" max="4105" width="3.7109375" style="57" customWidth="1"/>
    <col min="4106" max="4107" width="10.7109375" style="57" customWidth="1"/>
    <col min="4108" max="4108" width="7.7109375" style="57" customWidth="1"/>
    <col min="4109" max="4109" width="10.7109375" style="57" customWidth="1"/>
    <col min="4110" max="4346" width="9.140625" style="57"/>
    <col min="4347" max="4347" width="5.7109375" style="57" customWidth="1"/>
    <col min="4348" max="4348" width="11.7109375" style="57" customWidth="1"/>
    <col min="4349" max="4349" width="53.7109375" style="57" customWidth="1"/>
    <col min="4350" max="4357" width="13.7109375" style="57" customWidth="1"/>
    <col min="4358" max="4358" width="3.7109375" style="57" customWidth="1"/>
    <col min="4359" max="4360" width="11.7109375" style="57" customWidth="1"/>
    <col min="4361" max="4361" width="3.7109375" style="57" customWidth="1"/>
    <col min="4362" max="4363" width="10.7109375" style="57" customWidth="1"/>
    <col min="4364" max="4364" width="7.7109375" style="57" customWidth="1"/>
    <col min="4365" max="4365" width="10.7109375" style="57" customWidth="1"/>
    <col min="4366" max="4602" width="9.140625" style="57"/>
    <col min="4603" max="4603" width="5.7109375" style="57" customWidth="1"/>
    <col min="4604" max="4604" width="11.7109375" style="57" customWidth="1"/>
    <col min="4605" max="4605" width="53.7109375" style="57" customWidth="1"/>
    <col min="4606" max="4613" width="13.7109375" style="57" customWidth="1"/>
    <col min="4614" max="4614" width="3.7109375" style="57" customWidth="1"/>
    <col min="4615" max="4616" width="11.7109375" style="57" customWidth="1"/>
    <col min="4617" max="4617" width="3.7109375" style="57" customWidth="1"/>
    <col min="4618" max="4619" width="10.7109375" style="57" customWidth="1"/>
    <col min="4620" max="4620" width="7.7109375" style="57" customWidth="1"/>
    <col min="4621" max="4621" width="10.7109375" style="57" customWidth="1"/>
    <col min="4622" max="4858" width="9.140625" style="57"/>
    <col min="4859" max="4859" width="5.7109375" style="57" customWidth="1"/>
    <col min="4860" max="4860" width="11.7109375" style="57" customWidth="1"/>
    <col min="4861" max="4861" width="53.7109375" style="57" customWidth="1"/>
    <col min="4862" max="4869" width="13.7109375" style="57" customWidth="1"/>
    <col min="4870" max="4870" width="3.7109375" style="57" customWidth="1"/>
    <col min="4871" max="4872" width="11.7109375" style="57" customWidth="1"/>
    <col min="4873" max="4873" width="3.7109375" style="57" customWidth="1"/>
    <col min="4874" max="4875" width="10.7109375" style="57" customWidth="1"/>
    <col min="4876" max="4876" width="7.7109375" style="57" customWidth="1"/>
    <col min="4877" max="4877" width="10.7109375" style="57" customWidth="1"/>
    <col min="4878" max="5114" width="9.140625" style="57"/>
    <col min="5115" max="5115" width="5.7109375" style="57" customWidth="1"/>
    <col min="5116" max="5116" width="11.7109375" style="57" customWidth="1"/>
    <col min="5117" max="5117" width="53.7109375" style="57" customWidth="1"/>
    <col min="5118" max="5125" width="13.7109375" style="57" customWidth="1"/>
    <col min="5126" max="5126" width="3.7109375" style="57" customWidth="1"/>
    <col min="5127" max="5128" width="11.7109375" style="57" customWidth="1"/>
    <col min="5129" max="5129" width="3.7109375" style="57" customWidth="1"/>
    <col min="5130" max="5131" width="10.7109375" style="57" customWidth="1"/>
    <col min="5132" max="5132" width="7.7109375" style="57" customWidth="1"/>
    <col min="5133" max="5133" width="10.7109375" style="57" customWidth="1"/>
    <col min="5134" max="5370" width="9.140625" style="57"/>
    <col min="5371" max="5371" width="5.7109375" style="57" customWidth="1"/>
    <col min="5372" max="5372" width="11.7109375" style="57" customWidth="1"/>
    <col min="5373" max="5373" width="53.7109375" style="57" customWidth="1"/>
    <col min="5374" max="5381" width="13.7109375" style="57" customWidth="1"/>
    <col min="5382" max="5382" width="3.7109375" style="57" customWidth="1"/>
    <col min="5383" max="5384" width="11.7109375" style="57" customWidth="1"/>
    <col min="5385" max="5385" width="3.7109375" style="57" customWidth="1"/>
    <col min="5386" max="5387" width="10.7109375" style="57" customWidth="1"/>
    <col min="5388" max="5388" width="7.7109375" style="57" customWidth="1"/>
    <col min="5389" max="5389" width="10.7109375" style="57" customWidth="1"/>
    <col min="5390" max="5626" width="9.140625" style="57"/>
    <col min="5627" max="5627" width="5.7109375" style="57" customWidth="1"/>
    <col min="5628" max="5628" width="11.7109375" style="57" customWidth="1"/>
    <col min="5629" max="5629" width="53.7109375" style="57" customWidth="1"/>
    <col min="5630" max="5637" width="13.7109375" style="57" customWidth="1"/>
    <col min="5638" max="5638" width="3.7109375" style="57" customWidth="1"/>
    <col min="5639" max="5640" width="11.7109375" style="57" customWidth="1"/>
    <col min="5641" max="5641" width="3.7109375" style="57" customWidth="1"/>
    <col min="5642" max="5643" width="10.7109375" style="57" customWidth="1"/>
    <col min="5644" max="5644" width="7.7109375" style="57" customWidth="1"/>
    <col min="5645" max="5645" width="10.7109375" style="57" customWidth="1"/>
    <col min="5646" max="5882" width="9.140625" style="57"/>
    <col min="5883" max="5883" width="5.7109375" style="57" customWidth="1"/>
    <col min="5884" max="5884" width="11.7109375" style="57" customWidth="1"/>
    <col min="5885" max="5885" width="53.7109375" style="57" customWidth="1"/>
    <col min="5886" max="5893" width="13.7109375" style="57" customWidth="1"/>
    <col min="5894" max="5894" width="3.7109375" style="57" customWidth="1"/>
    <col min="5895" max="5896" width="11.7109375" style="57" customWidth="1"/>
    <col min="5897" max="5897" width="3.7109375" style="57" customWidth="1"/>
    <col min="5898" max="5899" width="10.7109375" style="57" customWidth="1"/>
    <col min="5900" max="5900" width="7.7109375" style="57" customWidth="1"/>
    <col min="5901" max="5901" width="10.7109375" style="57" customWidth="1"/>
    <col min="5902" max="6138" width="9.140625" style="57"/>
    <col min="6139" max="6139" width="5.7109375" style="57" customWidth="1"/>
    <col min="6140" max="6140" width="11.7109375" style="57" customWidth="1"/>
    <col min="6141" max="6141" width="53.7109375" style="57" customWidth="1"/>
    <col min="6142" max="6149" width="13.7109375" style="57" customWidth="1"/>
    <col min="6150" max="6150" width="3.7109375" style="57" customWidth="1"/>
    <col min="6151" max="6152" width="11.7109375" style="57" customWidth="1"/>
    <col min="6153" max="6153" width="3.7109375" style="57" customWidth="1"/>
    <col min="6154" max="6155" width="10.7109375" style="57" customWidth="1"/>
    <col min="6156" max="6156" width="7.7109375" style="57" customWidth="1"/>
    <col min="6157" max="6157" width="10.7109375" style="57" customWidth="1"/>
    <col min="6158" max="6394" width="9.140625" style="57"/>
    <col min="6395" max="6395" width="5.7109375" style="57" customWidth="1"/>
    <col min="6396" max="6396" width="11.7109375" style="57" customWidth="1"/>
    <col min="6397" max="6397" width="53.7109375" style="57" customWidth="1"/>
    <col min="6398" max="6405" width="13.7109375" style="57" customWidth="1"/>
    <col min="6406" max="6406" width="3.7109375" style="57" customWidth="1"/>
    <col min="6407" max="6408" width="11.7109375" style="57" customWidth="1"/>
    <col min="6409" max="6409" width="3.7109375" style="57" customWidth="1"/>
    <col min="6410" max="6411" width="10.7109375" style="57" customWidth="1"/>
    <col min="6412" max="6412" width="7.7109375" style="57" customWidth="1"/>
    <col min="6413" max="6413" width="10.7109375" style="57" customWidth="1"/>
    <col min="6414" max="6650" width="9.140625" style="57"/>
    <col min="6651" max="6651" width="5.7109375" style="57" customWidth="1"/>
    <col min="6652" max="6652" width="11.7109375" style="57" customWidth="1"/>
    <col min="6653" max="6653" width="53.7109375" style="57" customWidth="1"/>
    <col min="6654" max="6661" width="13.7109375" style="57" customWidth="1"/>
    <col min="6662" max="6662" width="3.7109375" style="57" customWidth="1"/>
    <col min="6663" max="6664" width="11.7109375" style="57" customWidth="1"/>
    <col min="6665" max="6665" width="3.7109375" style="57" customWidth="1"/>
    <col min="6666" max="6667" width="10.7109375" style="57" customWidth="1"/>
    <col min="6668" max="6668" width="7.7109375" style="57" customWidth="1"/>
    <col min="6669" max="6669" width="10.7109375" style="57" customWidth="1"/>
    <col min="6670" max="6906" width="9.140625" style="57"/>
    <col min="6907" max="6907" width="5.7109375" style="57" customWidth="1"/>
    <col min="6908" max="6908" width="11.7109375" style="57" customWidth="1"/>
    <col min="6909" max="6909" width="53.7109375" style="57" customWidth="1"/>
    <col min="6910" max="6917" width="13.7109375" style="57" customWidth="1"/>
    <col min="6918" max="6918" width="3.7109375" style="57" customWidth="1"/>
    <col min="6919" max="6920" width="11.7109375" style="57" customWidth="1"/>
    <col min="6921" max="6921" width="3.7109375" style="57" customWidth="1"/>
    <col min="6922" max="6923" width="10.7109375" style="57" customWidth="1"/>
    <col min="6924" max="6924" width="7.7109375" style="57" customWidth="1"/>
    <col min="6925" max="6925" width="10.7109375" style="57" customWidth="1"/>
    <col min="6926" max="7162" width="9.140625" style="57"/>
    <col min="7163" max="7163" width="5.7109375" style="57" customWidth="1"/>
    <col min="7164" max="7164" width="11.7109375" style="57" customWidth="1"/>
    <col min="7165" max="7165" width="53.7109375" style="57" customWidth="1"/>
    <col min="7166" max="7173" width="13.7109375" style="57" customWidth="1"/>
    <col min="7174" max="7174" width="3.7109375" style="57" customWidth="1"/>
    <col min="7175" max="7176" width="11.7109375" style="57" customWidth="1"/>
    <col min="7177" max="7177" width="3.7109375" style="57" customWidth="1"/>
    <col min="7178" max="7179" width="10.7109375" style="57" customWidth="1"/>
    <col min="7180" max="7180" width="7.7109375" style="57" customWidth="1"/>
    <col min="7181" max="7181" width="10.7109375" style="57" customWidth="1"/>
    <col min="7182" max="7418" width="9.140625" style="57"/>
    <col min="7419" max="7419" width="5.7109375" style="57" customWidth="1"/>
    <col min="7420" max="7420" width="11.7109375" style="57" customWidth="1"/>
    <col min="7421" max="7421" width="53.7109375" style="57" customWidth="1"/>
    <col min="7422" max="7429" width="13.7109375" style="57" customWidth="1"/>
    <col min="7430" max="7430" width="3.7109375" style="57" customWidth="1"/>
    <col min="7431" max="7432" width="11.7109375" style="57" customWidth="1"/>
    <col min="7433" max="7433" width="3.7109375" style="57" customWidth="1"/>
    <col min="7434" max="7435" width="10.7109375" style="57" customWidth="1"/>
    <col min="7436" max="7436" width="7.7109375" style="57" customWidth="1"/>
    <col min="7437" max="7437" width="10.7109375" style="57" customWidth="1"/>
    <col min="7438" max="7674" width="9.140625" style="57"/>
    <col min="7675" max="7675" width="5.7109375" style="57" customWidth="1"/>
    <col min="7676" max="7676" width="11.7109375" style="57" customWidth="1"/>
    <col min="7677" max="7677" width="53.7109375" style="57" customWidth="1"/>
    <col min="7678" max="7685" width="13.7109375" style="57" customWidth="1"/>
    <col min="7686" max="7686" width="3.7109375" style="57" customWidth="1"/>
    <col min="7687" max="7688" width="11.7109375" style="57" customWidth="1"/>
    <col min="7689" max="7689" width="3.7109375" style="57" customWidth="1"/>
    <col min="7690" max="7691" width="10.7109375" style="57" customWidth="1"/>
    <col min="7692" max="7692" width="7.7109375" style="57" customWidth="1"/>
    <col min="7693" max="7693" width="10.7109375" style="57" customWidth="1"/>
    <col min="7694" max="7930" width="9.140625" style="57"/>
    <col min="7931" max="7931" width="5.7109375" style="57" customWidth="1"/>
    <col min="7932" max="7932" width="11.7109375" style="57" customWidth="1"/>
    <col min="7933" max="7933" width="53.7109375" style="57" customWidth="1"/>
    <col min="7934" max="7941" width="13.7109375" style="57" customWidth="1"/>
    <col min="7942" max="7942" width="3.7109375" style="57" customWidth="1"/>
    <col min="7943" max="7944" width="11.7109375" style="57" customWidth="1"/>
    <col min="7945" max="7945" width="3.7109375" style="57" customWidth="1"/>
    <col min="7946" max="7947" width="10.7109375" style="57" customWidth="1"/>
    <col min="7948" max="7948" width="7.7109375" style="57" customWidth="1"/>
    <col min="7949" max="7949" width="10.7109375" style="57" customWidth="1"/>
    <col min="7950" max="8186" width="9.140625" style="57"/>
    <col min="8187" max="8187" width="5.7109375" style="57" customWidth="1"/>
    <col min="8188" max="8188" width="11.7109375" style="57" customWidth="1"/>
    <col min="8189" max="8189" width="53.7109375" style="57" customWidth="1"/>
    <col min="8190" max="8197" width="13.7109375" style="57" customWidth="1"/>
    <col min="8198" max="8198" width="3.7109375" style="57" customWidth="1"/>
    <col min="8199" max="8200" width="11.7109375" style="57" customWidth="1"/>
    <col min="8201" max="8201" width="3.7109375" style="57" customWidth="1"/>
    <col min="8202" max="8203" width="10.7109375" style="57" customWidth="1"/>
    <col min="8204" max="8204" width="7.7109375" style="57" customWidth="1"/>
    <col min="8205" max="8205" width="10.7109375" style="57" customWidth="1"/>
    <col min="8206" max="8442" width="9.140625" style="57"/>
    <col min="8443" max="8443" width="5.7109375" style="57" customWidth="1"/>
    <col min="8444" max="8444" width="11.7109375" style="57" customWidth="1"/>
    <col min="8445" max="8445" width="53.7109375" style="57" customWidth="1"/>
    <col min="8446" max="8453" width="13.7109375" style="57" customWidth="1"/>
    <col min="8454" max="8454" width="3.7109375" style="57" customWidth="1"/>
    <col min="8455" max="8456" width="11.7109375" style="57" customWidth="1"/>
    <col min="8457" max="8457" width="3.7109375" style="57" customWidth="1"/>
    <col min="8458" max="8459" width="10.7109375" style="57" customWidth="1"/>
    <col min="8460" max="8460" width="7.7109375" style="57" customWidth="1"/>
    <col min="8461" max="8461" width="10.7109375" style="57" customWidth="1"/>
    <col min="8462" max="8698" width="9.140625" style="57"/>
    <col min="8699" max="8699" width="5.7109375" style="57" customWidth="1"/>
    <col min="8700" max="8700" width="11.7109375" style="57" customWidth="1"/>
    <col min="8701" max="8701" width="53.7109375" style="57" customWidth="1"/>
    <col min="8702" max="8709" width="13.7109375" style="57" customWidth="1"/>
    <col min="8710" max="8710" width="3.7109375" style="57" customWidth="1"/>
    <col min="8711" max="8712" width="11.7109375" style="57" customWidth="1"/>
    <col min="8713" max="8713" width="3.7109375" style="57" customWidth="1"/>
    <col min="8714" max="8715" width="10.7109375" style="57" customWidth="1"/>
    <col min="8716" max="8716" width="7.7109375" style="57" customWidth="1"/>
    <col min="8717" max="8717" width="10.7109375" style="57" customWidth="1"/>
    <col min="8718" max="8954" width="9.140625" style="57"/>
    <col min="8955" max="8955" width="5.7109375" style="57" customWidth="1"/>
    <col min="8956" max="8956" width="11.7109375" style="57" customWidth="1"/>
    <col min="8957" max="8957" width="53.7109375" style="57" customWidth="1"/>
    <col min="8958" max="8965" width="13.7109375" style="57" customWidth="1"/>
    <col min="8966" max="8966" width="3.7109375" style="57" customWidth="1"/>
    <col min="8967" max="8968" width="11.7109375" style="57" customWidth="1"/>
    <col min="8969" max="8969" width="3.7109375" style="57" customWidth="1"/>
    <col min="8970" max="8971" width="10.7109375" style="57" customWidth="1"/>
    <col min="8972" max="8972" width="7.7109375" style="57" customWidth="1"/>
    <col min="8973" max="8973" width="10.7109375" style="57" customWidth="1"/>
    <col min="8974" max="9210" width="9.140625" style="57"/>
    <col min="9211" max="9211" width="5.7109375" style="57" customWidth="1"/>
    <col min="9212" max="9212" width="11.7109375" style="57" customWidth="1"/>
    <col min="9213" max="9213" width="53.7109375" style="57" customWidth="1"/>
    <col min="9214" max="9221" width="13.7109375" style="57" customWidth="1"/>
    <col min="9222" max="9222" width="3.7109375" style="57" customWidth="1"/>
    <col min="9223" max="9224" width="11.7109375" style="57" customWidth="1"/>
    <col min="9225" max="9225" width="3.7109375" style="57" customWidth="1"/>
    <col min="9226" max="9227" width="10.7109375" style="57" customWidth="1"/>
    <col min="9228" max="9228" width="7.7109375" style="57" customWidth="1"/>
    <col min="9229" max="9229" width="10.7109375" style="57" customWidth="1"/>
    <col min="9230" max="9466" width="9.140625" style="57"/>
    <col min="9467" max="9467" width="5.7109375" style="57" customWidth="1"/>
    <col min="9468" max="9468" width="11.7109375" style="57" customWidth="1"/>
    <col min="9469" max="9469" width="53.7109375" style="57" customWidth="1"/>
    <col min="9470" max="9477" width="13.7109375" style="57" customWidth="1"/>
    <col min="9478" max="9478" width="3.7109375" style="57" customWidth="1"/>
    <col min="9479" max="9480" width="11.7109375" style="57" customWidth="1"/>
    <col min="9481" max="9481" width="3.7109375" style="57" customWidth="1"/>
    <col min="9482" max="9483" width="10.7109375" style="57" customWidth="1"/>
    <col min="9484" max="9484" width="7.7109375" style="57" customWidth="1"/>
    <col min="9485" max="9485" width="10.7109375" style="57" customWidth="1"/>
    <col min="9486" max="9722" width="9.140625" style="57"/>
    <col min="9723" max="9723" width="5.7109375" style="57" customWidth="1"/>
    <col min="9724" max="9724" width="11.7109375" style="57" customWidth="1"/>
    <col min="9725" max="9725" width="53.7109375" style="57" customWidth="1"/>
    <col min="9726" max="9733" width="13.7109375" style="57" customWidth="1"/>
    <col min="9734" max="9734" width="3.7109375" style="57" customWidth="1"/>
    <col min="9735" max="9736" width="11.7109375" style="57" customWidth="1"/>
    <col min="9737" max="9737" width="3.7109375" style="57" customWidth="1"/>
    <col min="9738" max="9739" width="10.7109375" style="57" customWidth="1"/>
    <col min="9740" max="9740" width="7.7109375" style="57" customWidth="1"/>
    <col min="9741" max="9741" width="10.7109375" style="57" customWidth="1"/>
    <col min="9742" max="9978" width="9.140625" style="57"/>
    <col min="9979" max="9979" width="5.7109375" style="57" customWidth="1"/>
    <col min="9980" max="9980" width="11.7109375" style="57" customWidth="1"/>
    <col min="9981" max="9981" width="53.7109375" style="57" customWidth="1"/>
    <col min="9982" max="9989" width="13.7109375" style="57" customWidth="1"/>
    <col min="9990" max="9990" width="3.7109375" style="57" customWidth="1"/>
    <col min="9991" max="9992" width="11.7109375" style="57" customWidth="1"/>
    <col min="9993" max="9993" width="3.7109375" style="57" customWidth="1"/>
    <col min="9994" max="9995" width="10.7109375" style="57" customWidth="1"/>
    <col min="9996" max="9996" width="7.7109375" style="57" customWidth="1"/>
    <col min="9997" max="9997" width="10.7109375" style="57" customWidth="1"/>
    <col min="9998" max="10234" width="9.140625" style="57"/>
    <col min="10235" max="10235" width="5.7109375" style="57" customWidth="1"/>
    <col min="10236" max="10236" width="11.7109375" style="57" customWidth="1"/>
    <col min="10237" max="10237" width="53.7109375" style="57" customWidth="1"/>
    <col min="10238" max="10245" width="13.7109375" style="57" customWidth="1"/>
    <col min="10246" max="10246" width="3.7109375" style="57" customWidth="1"/>
    <col min="10247" max="10248" width="11.7109375" style="57" customWidth="1"/>
    <col min="10249" max="10249" width="3.7109375" style="57" customWidth="1"/>
    <col min="10250" max="10251" width="10.7109375" style="57" customWidth="1"/>
    <col min="10252" max="10252" width="7.7109375" style="57" customWidth="1"/>
    <col min="10253" max="10253" width="10.7109375" style="57" customWidth="1"/>
    <col min="10254" max="10490" width="9.140625" style="57"/>
    <col min="10491" max="10491" width="5.7109375" style="57" customWidth="1"/>
    <col min="10492" max="10492" width="11.7109375" style="57" customWidth="1"/>
    <col min="10493" max="10493" width="53.7109375" style="57" customWidth="1"/>
    <col min="10494" max="10501" width="13.7109375" style="57" customWidth="1"/>
    <col min="10502" max="10502" width="3.7109375" style="57" customWidth="1"/>
    <col min="10503" max="10504" width="11.7109375" style="57" customWidth="1"/>
    <col min="10505" max="10505" width="3.7109375" style="57" customWidth="1"/>
    <col min="10506" max="10507" width="10.7109375" style="57" customWidth="1"/>
    <col min="10508" max="10508" width="7.7109375" style="57" customWidth="1"/>
    <col min="10509" max="10509" width="10.7109375" style="57" customWidth="1"/>
    <col min="10510" max="10746" width="9.140625" style="57"/>
    <col min="10747" max="10747" width="5.7109375" style="57" customWidth="1"/>
    <col min="10748" max="10748" width="11.7109375" style="57" customWidth="1"/>
    <col min="10749" max="10749" width="53.7109375" style="57" customWidth="1"/>
    <col min="10750" max="10757" width="13.7109375" style="57" customWidth="1"/>
    <col min="10758" max="10758" width="3.7109375" style="57" customWidth="1"/>
    <col min="10759" max="10760" width="11.7109375" style="57" customWidth="1"/>
    <col min="10761" max="10761" width="3.7109375" style="57" customWidth="1"/>
    <col min="10762" max="10763" width="10.7109375" style="57" customWidth="1"/>
    <col min="10764" max="10764" width="7.7109375" style="57" customWidth="1"/>
    <col min="10765" max="10765" width="10.7109375" style="57" customWidth="1"/>
    <col min="10766" max="11002" width="9.140625" style="57"/>
    <col min="11003" max="11003" width="5.7109375" style="57" customWidth="1"/>
    <col min="11004" max="11004" width="11.7109375" style="57" customWidth="1"/>
    <col min="11005" max="11005" width="53.7109375" style="57" customWidth="1"/>
    <col min="11006" max="11013" width="13.7109375" style="57" customWidth="1"/>
    <col min="11014" max="11014" width="3.7109375" style="57" customWidth="1"/>
    <col min="11015" max="11016" width="11.7109375" style="57" customWidth="1"/>
    <col min="11017" max="11017" width="3.7109375" style="57" customWidth="1"/>
    <col min="11018" max="11019" width="10.7109375" style="57" customWidth="1"/>
    <col min="11020" max="11020" width="7.7109375" style="57" customWidth="1"/>
    <col min="11021" max="11021" width="10.7109375" style="57" customWidth="1"/>
    <col min="11022" max="11258" width="9.140625" style="57"/>
    <col min="11259" max="11259" width="5.7109375" style="57" customWidth="1"/>
    <col min="11260" max="11260" width="11.7109375" style="57" customWidth="1"/>
    <col min="11261" max="11261" width="53.7109375" style="57" customWidth="1"/>
    <col min="11262" max="11269" width="13.7109375" style="57" customWidth="1"/>
    <col min="11270" max="11270" width="3.7109375" style="57" customWidth="1"/>
    <col min="11271" max="11272" width="11.7109375" style="57" customWidth="1"/>
    <col min="11273" max="11273" width="3.7109375" style="57" customWidth="1"/>
    <col min="11274" max="11275" width="10.7109375" style="57" customWidth="1"/>
    <col min="11276" max="11276" width="7.7109375" style="57" customWidth="1"/>
    <col min="11277" max="11277" width="10.7109375" style="57" customWidth="1"/>
    <col min="11278" max="11514" width="9.140625" style="57"/>
    <col min="11515" max="11515" width="5.7109375" style="57" customWidth="1"/>
    <col min="11516" max="11516" width="11.7109375" style="57" customWidth="1"/>
    <col min="11517" max="11517" width="53.7109375" style="57" customWidth="1"/>
    <col min="11518" max="11525" width="13.7109375" style="57" customWidth="1"/>
    <col min="11526" max="11526" width="3.7109375" style="57" customWidth="1"/>
    <col min="11527" max="11528" width="11.7109375" style="57" customWidth="1"/>
    <col min="11529" max="11529" width="3.7109375" style="57" customWidth="1"/>
    <col min="11530" max="11531" width="10.7109375" style="57" customWidth="1"/>
    <col min="11532" max="11532" width="7.7109375" style="57" customWidth="1"/>
    <col min="11533" max="11533" width="10.7109375" style="57" customWidth="1"/>
    <col min="11534" max="11770" width="9.140625" style="57"/>
    <col min="11771" max="11771" width="5.7109375" style="57" customWidth="1"/>
    <col min="11772" max="11772" width="11.7109375" style="57" customWidth="1"/>
    <col min="11773" max="11773" width="53.7109375" style="57" customWidth="1"/>
    <col min="11774" max="11781" width="13.7109375" style="57" customWidth="1"/>
    <col min="11782" max="11782" width="3.7109375" style="57" customWidth="1"/>
    <col min="11783" max="11784" width="11.7109375" style="57" customWidth="1"/>
    <col min="11785" max="11785" width="3.7109375" style="57" customWidth="1"/>
    <col min="11786" max="11787" width="10.7109375" style="57" customWidth="1"/>
    <col min="11788" max="11788" width="7.7109375" style="57" customWidth="1"/>
    <col min="11789" max="11789" width="10.7109375" style="57" customWidth="1"/>
    <col min="11790" max="12026" width="9.140625" style="57"/>
    <col min="12027" max="12027" width="5.7109375" style="57" customWidth="1"/>
    <col min="12028" max="12028" width="11.7109375" style="57" customWidth="1"/>
    <col min="12029" max="12029" width="53.7109375" style="57" customWidth="1"/>
    <col min="12030" max="12037" width="13.7109375" style="57" customWidth="1"/>
    <col min="12038" max="12038" width="3.7109375" style="57" customWidth="1"/>
    <col min="12039" max="12040" width="11.7109375" style="57" customWidth="1"/>
    <col min="12041" max="12041" width="3.7109375" style="57" customWidth="1"/>
    <col min="12042" max="12043" width="10.7109375" style="57" customWidth="1"/>
    <col min="12044" max="12044" width="7.7109375" style="57" customWidth="1"/>
    <col min="12045" max="12045" width="10.7109375" style="57" customWidth="1"/>
    <col min="12046" max="12282" width="9.140625" style="57"/>
    <col min="12283" max="12283" width="5.7109375" style="57" customWidth="1"/>
    <col min="12284" max="12284" width="11.7109375" style="57" customWidth="1"/>
    <col min="12285" max="12285" width="53.7109375" style="57" customWidth="1"/>
    <col min="12286" max="12293" width="13.7109375" style="57" customWidth="1"/>
    <col min="12294" max="12294" width="3.7109375" style="57" customWidth="1"/>
    <col min="12295" max="12296" width="11.7109375" style="57" customWidth="1"/>
    <col min="12297" max="12297" width="3.7109375" style="57" customWidth="1"/>
    <col min="12298" max="12299" width="10.7109375" style="57" customWidth="1"/>
    <col min="12300" max="12300" width="7.7109375" style="57" customWidth="1"/>
    <col min="12301" max="12301" width="10.7109375" style="57" customWidth="1"/>
    <col min="12302" max="12538" width="9.140625" style="57"/>
    <col min="12539" max="12539" width="5.7109375" style="57" customWidth="1"/>
    <col min="12540" max="12540" width="11.7109375" style="57" customWidth="1"/>
    <col min="12541" max="12541" width="53.7109375" style="57" customWidth="1"/>
    <col min="12542" max="12549" width="13.7109375" style="57" customWidth="1"/>
    <col min="12550" max="12550" width="3.7109375" style="57" customWidth="1"/>
    <col min="12551" max="12552" width="11.7109375" style="57" customWidth="1"/>
    <col min="12553" max="12553" width="3.7109375" style="57" customWidth="1"/>
    <col min="12554" max="12555" width="10.7109375" style="57" customWidth="1"/>
    <col min="12556" max="12556" width="7.7109375" style="57" customWidth="1"/>
    <col min="12557" max="12557" width="10.7109375" style="57" customWidth="1"/>
    <col min="12558" max="12794" width="9.140625" style="57"/>
    <col min="12795" max="12795" width="5.7109375" style="57" customWidth="1"/>
    <col min="12796" max="12796" width="11.7109375" style="57" customWidth="1"/>
    <col min="12797" max="12797" width="53.7109375" style="57" customWidth="1"/>
    <col min="12798" max="12805" width="13.7109375" style="57" customWidth="1"/>
    <col min="12806" max="12806" width="3.7109375" style="57" customWidth="1"/>
    <col min="12807" max="12808" width="11.7109375" style="57" customWidth="1"/>
    <col min="12809" max="12809" width="3.7109375" style="57" customWidth="1"/>
    <col min="12810" max="12811" width="10.7109375" style="57" customWidth="1"/>
    <col min="12812" max="12812" width="7.7109375" style="57" customWidth="1"/>
    <col min="12813" max="12813" width="10.7109375" style="57" customWidth="1"/>
    <col min="12814" max="13050" width="9.140625" style="57"/>
    <col min="13051" max="13051" width="5.7109375" style="57" customWidth="1"/>
    <col min="13052" max="13052" width="11.7109375" style="57" customWidth="1"/>
    <col min="13053" max="13053" width="53.7109375" style="57" customWidth="1"/>
    <col min="13054" max="13061" width="13.7109375" style="57" customWidth="1"/>
    <col min="13062" max="13062" width="3.7109375" style="57" customWidth="1"/>
    <col min="13063" max="13064" width="11.7109375" style="57" customWidth="1"/>
    <col min="13065" max="13065" width="3.7109375" style="57" customWidth="1"/>
    <col min="13066" max="13067" width="10.7109375" style="57" customWidth="1"/>
    <col min="13068" max="13068" width="7.7109375" style="57" customWidth="1"/>
    <col min="13069" max="13069" width="10.7109375" style="57" customWidth="1"/>
    <col min="13070" max="13306" width="9.140625" style="57"/>
    <col min="13307" max="13307" width="5.7109375" style="57" customWidth="1"/>
    <col min="13308" max="13308" width="11.7109375" style="57" customWidth="1"/>
    <col min="13309" max="13309" width="53.7109375" style="57" customWidth="1"/>
    <col min="13310" max="13317" width="13.7109375" style="57" customWidth="1"/>
    <col min="13318" max="13318" width="3.7109375" style="57" customWidth="1"/>
    <col min="13319" max="13320" width="11.7109375" style="57" customWidth="1"/>
    <col min="13321" max="13321" width="3.7109375" style="57" customWidth="1"/>
    <col min="13322" max="13323" width="10.7109375" style="57" customWidth="1"/>
    <col min="13324" max="13324" width="7.7109375" style="57" customWidth="1"/>
    <col min="13325" max="13325" width="10.7109375" style="57" customWidth="1"/>
    <col min="13326" max="13562" width="9.140625" style="57"/>
    <col min="13563" max="13563" width="5.7109375" style="57" customWidth="1"/>
    <col min="13564" max="13564" width="11.7109375" style="57" customWidth="1"/>
    <col min="13565" max="13565" width="53.7109375" style="57" customWidth="1"/>
    <col min="13566" max="13573" width="13.7109375" style="57" customWidth="1"/>
    <col min="13574" max="13574" width="3.7109375" style="57" customWidth="1"/>
    <col min="13575" max="13576" width="11.7109375" style="57" customWidth="1"/>
    <col min="13577" max="13577" width="3.7109375" style="57" customWidth="1"/>
    <col min="13578" max="13579" width="10.7109375" style="57" customWidth="1"/>
    <col min="13580" max="13580" width="7.7109375" style="57" customWidth="1"/>
    <col min="13581" max="13581" width="10.7109375" style="57" customWidth="1"/>
    <col min="13582" max="13818" width="9.140625" style="57"/>
    <col min="13819" max="13819" width="5.7109375" style="57" customWidth="1"/>
    <col min="13820" max="13820" width="11.7109375" style="57" customWidth="1"/>
    <col min="13821" max="13821" width="53.7109375" style="57" customWidth="1"/>
    <col min="13822" max="13829" width="13.7109375" style="57" customWidth="1"/>
    <col min="13830" max="13830" width="3.7109375" style="57" customWidth="1"/>
    <col min="13831" max="13832" width="11.7109375" style="57" customWidth="1"/>
    <col min="13833" max="13833" width="3.7109375" style="57" customWidth="1"/>
    <col min="13834" max="13835" width="10.7109375" style="57" customWidth="1"/>
    <col min="13836" max="13836" width="7.7109375" style="57" customWidth="1"/>
    <col min="13837" max="13837" width="10.7109375" style="57" customWidth="1"/>
    <col min="13838" max="14074" width="9.140625" style="57"/>
    <col min="14075" max="14075" width="5.7109375" style="57" customWidth="1"/>
    <col min="14076" max="14076" width="11.7109375" style="57" customWidth="1"/>
    <col min="14077" max="14077" width="53.7109375" style="57" customWidth="1"/>
    <col min="14078" max="14085" width="13.7109375" style="57" customWidth="1"/>
    <col min="14086" max="14086" width="3.7109375" style="57" customWidth="1"/>
    <col min="14087" max="14088" width="11.7109375" style="57" customWidth="1"/>
    <col min="14089" max="14089" width="3.7109375" style="57" customWidth="1"/>
    <col min="14090" max="14091" width="10.7109375" style="57" customWidth="1"/>
    <col min="14092" max="14092" width="7.7109375" style="57" customWidth="1"/>
    <col min="14093" max="14093" width="10.7109375" style="57" customWidth="1"/>
    <col min="14094" max="14330" width="9.140625" style="57"/>
    <col min="14331" max="14331" width="5.7109375" style="57" customWidth="1"/>
    <col min="14332" max="14332" width="11.7109375" style="57" customWidth="1"/>
    <col min="14333" max="14333" width="53.7109375" style="57" customWidth="1"/>
    <col min="14334" max="14341" width="13.7109375" style="57" customWidth="1"/>
    <col min="14342" max="14342" width="3.7109375" style="57" customWidth="1"/>
    <col min="14343" max="14344" width="11.7109375" style="57" customWidth="1"/>
    <col min="14345" max="14345" width="3.7109375" style="57" customWidth="1"/>
    <col min="14346" max="14347" width="10.7109375" style="57" customWidth="1"/>
    <col min="14348" max="14348" width="7.7109375" style="57" customWidth="1"/>
    <col min="14349" max="14349" width="10.7109375" style="57" customWidth="1"/>
    <col min="14350" max="14586" width="9.140625" style="57"/>
    <col min="14587" max="14587" width="5.7109375" style="57" customWidth="1"/>
    <col min="14588" max="14588" width="11.7109375" style="57" customWidth="1"/>
    <col min="14589" max="14589" width="53.7109375" style="57" customWidth="1"/>
    <col min="14590" max="14597" width="13.7109375" style="57" customWidth="1"/>
    <col min="14598" max="14598" width="3.7109375" style="57" customWidth="1"/>
    <col min="14599" max="14600" width="11.7109375" style="57" customWidth="1"/>
    <col min="14601" max="14601" width="3.7109375" style="57" customWidth="1"/>
    <col min="14602" max="14603" width="10.7109375" style="57" customWidth="1"/>
    <col min="14604" max="14604" width="7.7109375" style="57" customWidth="1"/>
    <col min="14605" max="14605" width="10.7109375" style="57" customWidth="1"/>
    <col min="14606" max="14842" width="9.140625" style="57"/>
    <col min="14843" max="14843" width="5.7109375" style="57" customWidth="1"/>
    <col min="14844" max="14844" width="11.7109375" style="57" customWidth="1"/>
    <col min="14845" max="14845" width="53.7109375" style="57" customWidth="1"/>
    <col min="14846" max="14853" width="13.7109375" style="57" customWidth="1"/>
    <col min="14854" max="14854" width="3.7109375" style="57" customWidth="1"/>
    <col min="14855" max="14856" width="11.7109375" style="57" customWidth="1"/>
    <col min="14857" max="14857" width="3.7109375" style="57" customWidth="1"/>
    <col min="14858" max="14859" width="10.7109375" style="57" customWidth="1"/>
    <col min="14860" max="14860" width="7.7109375" style="57" customWidth="1"/>
    <col min="14861" max="14861" width="10.7109375" style="57" customWidth="1"/>
    <col min="14862" max="15098" width="9.140625" style="57"/>
    <col min="15099" max="15099" width="5.7109375" style="57" customWidth="1"/>
    <col min="15100" max="15100" width="11.7109375" style="57" customWidth="1"/>
    <col min="15101" max="15101" width="53.7109375" style="57" customWidth="1"/>
    <col min="15102" max="15109" width="13.7109375" style="57" customWidth="1"/>
    <col min="15110" max="15110" width="3.7109375" style="57" customWidth="1"/>
    <col min="15111" max="15112" width="11.7109375" style="57" customWidth="1"/>
    <col min="15113" max="15113" width="3.7109375" style="57" customWidth="1"/>
    <col min="15114" max="15115" width="10.7109375" style="57" customWidth="1"/>
    <col min="15116" max="15116" width="7.7109375" style="57" customWidth="1"/>
    <col min="15117" max="15117" width="10.7109375" style="57" customWidth="1"/>
    <col min="15118" max="15354" width="9.140625" style="57"/>
    <col min="15355" max="15355" width="5.7109375" style="57" customWidth="1"/>
    <col min="15356" max="15356" width="11.7109375" style="57" customWidth="1"/>
    <col min="15357" max="15357" width="53.7109375" style="57" customWidth="1"/>
    <col min="15358" max="15365" width="13.7109375" style="57" customWidth="1"/>
    <col min="15366" max="15366" width="3.7109375" style="57" customWidth="1"/>
    <col min="15367" max="15368" width="11.7109375" style="57" customWidth="1"/>
    <col min="15369" max="15369" width="3.7109375" style="57" customWidth="1"/>
    <col min="15370" max="15371" width="10.7109375" style="57" customWidth="1"/>
    <col min="15372" max="15372" width="7.7109375" style="57" customWidth="1"/>
    <col min="15373" max="15373" width="10.7109375" style="57" customWidth="1"/>
    <col min="15374" max="15610" width="9.140625" style="57"/>
    <col min="15611" max="15611" width="5.7109375" style="57" customWidth="1"/>
    <col min="15612" max="15612" width="11.7109375" style="57" customWidth="1"/>
    <col min="15613" max="15613" width="53.7109375" style="57" customWidth="1"/>
    <col min="15614" max="15621" width="13.7109375" style="57" customWidth="1"/>
    <col min="15622" max="15622" width="3.7109375" style="57" customWidth="1"/>
    <col min="15623" max="15624" width="11.7109375" style="57" customWidth="1"/>
    <col min="15625" max="15625" width="3.7109375" style="57" customWidth="1"/>
    <col min="15626" max="15627" width="10.7109375" style="57" customWidth="1"/>
    <col min="15628" max="15628" width="7.7109375" style="57" customWidth="1"/>
    <col min="15629" max="15629" width="10.7109375" style="57" customWidth="1"/>
    <col min="15630" max="15866" width="9.140625" style="57"/>
    <col min="15867" max="15867" width="5.7109375" style="57" customWidth="1"/>
    <col min="15868" max="15868" width="11.7109375" style="57" customWidth="1"/>
    <col min="15869" max="15869" width="53.7109375" style="57" customWidth="1"/>
    <col min="15870" max="15877" width="13.7109375" style="57" customWidth="1"/>
    <col min="15878" max="15878" width="3.7109375" style="57" customWidth="1"/>
    <col min="15879" max="15880" width="11.7109375" style="57" customWidth="1"/>
    <col min="15881" max="15881" width="3.7109375" style="57" customWidth="1"/>
    <col min="15882" max="15883" width="10.7109375" style="57" customWidth="1"/>
    <col min="15884" max="15884" width="7.7109375" style="57" customWidth="1"/>
    <col min="15885" max="15885" width="10.7109375" style="57" customWidth="1"/>
    <col min="15886" max="16122" width="9.140625" style="57"/>
    <col min="16123" max="16123" width="5.7109375" style="57" customWidth="1"/>
    <col min="16124" max="16124" width="11.7109375" style="57" customWidth="1"/>
    <col min="16125" max="16125" width="53.7109375" style="57" customWidth="1"/>
    <col min="16126" max="16133" width="13.7109375" style="57" customWidth="1"/>
    <col min="16134" max="16134" width="3.7109375" style="57" customWidth="1"/>
    <col min="16135" max="16136" width="11.7109375" style="57" customWidth="1"/>
    <col min="16137" max="16137" width="3.7109375" style="57" customWidth="1"/>
    <col min="16138" max="16139" width="10.7109375" style="57" customWidth="1"/>
    <col min="16140" max="16140" width="7.7109375" style="57" customWidth="1"/>
    <col min="16141" max="16141" width="10.7109375" style="57" customWidth="1"/>
    <col min="16142" max="16384" width="9.140625" style="57"/>
  </cols>
  <sheetData>
    <row r="1" spans="2:17" s="58" customFormat="1" ht="39.75" customHeight="1">
      <c r="B1" s="465" t="s">
        <v>53</v>
      </c>
      <c r="C1" s="420"/>
      <c r="D1" s="420"/>
      <c r="E1" s="420"/>
      <c r="F1" s="420"/>
      <c r="G1" s="420"/>
      <c r="H1" s="420"/>
      <c r="I1" s="420"/>
      <c r="K1" s="688"/>
    </row>
    <row r="2" spans="2:17" s="58" customFormat="1" ht="5.0999999999999996" customHeight="1" thickBot="1">
      <c r="C2" s="487"/>
      <c r="D2" s="647"/>
      <c r="E2" s="79"/>
      <c r="I2" s="57"/>
      <c r="K2" s="41"/>
    </row>
    <row r="3" spans="2:17" s="58" customFormat="1" ht="22.15" customHeight="1">
      <c r="B3" s="59"/>
      <c r="C3" s="712" t="s">
        <v>10</v>
      </c>
      <c r="D3" s="712" t="s">
        <v>7</v>
      </c>
      <c r="E3" s="706" t="s">
        <v>55</v>
      </c>
      <c r="F3" s="706" t="s">
        <v>56</v>
      </c>
      <c r="G3" s="706" t="s">
        <v>57</v>
      </c>
      <c r="H3" s="706" t="s">
        <v>54</v>
      </c>
      <c r="I3" s="708" t="s">
        <v>58</v>
      </c>
      <c r="J3" s="60"/>
      <c r="K3" s="710"/>
      <c r="L3" s="61"/>
      <c r="M3" s="61"/>
      <c r="N3" s="61"/>
    </row>
    <row r="4" spans="2:17" s="58" customFormat="1" ht="45.6" customHeight="1" thickBot="1">
      <c r="B4" s="695" t="s">
        <v>16</v>
      </c>
      <c r="C4" s="713"/>
      <c r="D4" s="713"/>
      <c r="E4" s="707"/>
      <c r="F4" s="707"/>
      <c r="G4" s="707"/>
      <c r="H4" s="707"/>
      <c r="I4" s="709"/>
      <c r="J4" s="60"/>
      <c r="K4" s="711"/>
      <c r="L4" s="62"/>
      <c r="M4" s="62"/>
      <c r="N4" s="62"/>
    </row>
    <row r="5" spans="2:17" ht="22.9" customHeight="1">
      <c r="B5" s="346" t="str">
        <f>'SP Riclassificato'!B7</f>
        <v>ASSETS</v>
      </c>
      <c r="C5" s="222"/>
      <c r="D5" s="222"/>
      <c r="E5" s="223"/>
      <c r="F5" s="223"/>
      <c r="G5" s="223"/>
      <c r="H5" s="223"/>
      <c r="I5" s="224"/>
      <c r="J5" s="63"/>
      <c r="K5" s="64"/>
      <c r="L5" s="65"/>
      <c r="M5" s="66"/>
      <c r="N5" s="58"/>
    </row>
    <row r="6" spans="2:17" ht="17.100000000000001" customHeight="1">
      <c r="B6" s="349" t="str">
        <f>'SP Riclassificato'!B8</f>
        <v>Cash and cash equivalents</v>
      </c>
      <c r="C6" s="225">
        <f>'SP Riclassificato'!C8</f>
        <v>2483097</v>
      </c>
      <c r="D6" s="225">
        <f>'SP Riclassificato'!D8</f>
        <v>2986091</v>
      </c>
      <c r="E6" s="226">
        <v>476835</v>
      </c>
      <c r="F6" s="226">
        <v>519357</v>
      </c>
      <c r="G6" s="226">
        <v>490884</v>
      </c>
      <c r="H6" s="226">
        <v>476840</v>
      </c>
      <c r="I6" s="226">
        <v>506194</v>
      </c>
      <c r="J6" s="67"/>
      <c r="K6" s="68"/>
      <c r="L6" s="65"/>
      <c r="M6" s="66"/>
      <c r="N6" s="58"/>
    </row>
    <row r="7" spans="2:17" ht="16.5" customHeight="1">
      <c r="B7" s="237" t="str">
        <f>'SP Riclassificato'!B9</f>
        <v>Financial assets held for trading</v>
      </c>
      <c r="C7" s="227">
        <f>'SP Riclassificato'!C9</f>
        <v>761622</v>
      </c>
      <c r="D7" s="227">
        <f>'SP Riclassificato'!D9</f>
        <v>671482</v>
      </c>
      <c r="E7" s="228">
        <v>627034</v>
      </c>
      <c r="F7" s="228">
        <v>729616</v>
      </c>
      <c r="G7" s="228">
        <v>677514</v>
      </c>
      <c r="H7" s="228">
        <v>681543</v>
      </c>
      <c r="I7" s="228">
        <v>966772</v>
      </c>
      <c r="J7" s="67"/>
      <c r="K7" s="68"/>
      <c r="L7" s="65"/>
      <c r="M7" s="66"/>
      <c r="N7" s="58"/>
    </row>
    <row r="8" spans="2:17" ht="16.5" customHeight="1">
      <c r="B8" s="237" t="str">
        <f>'SP Riclassificato'!B10</f>
        <v>Financial assets designated at fair value</v>
      </c>
      <c r="C8" s="227">
        <f>'SP Riclassificato'!C10</f>
        <v>115811</v>
      </c>
      <c r="D8" s="227">
        <f>'SP Riclassificato'!D10</f>
        <v>161374</v>
      </c>
      <c r="E8" s="228">
        <v>190448</v>
      </c>
      <c r="F8" s="228">
        <v>188449</v>
      </c>
      <c r="G8" s="228">
        <v>189638</v>
      </c>
      <c r="H8" s="228">
        <v>188641</v>
      </c>
      <c r="I8" s="228">
        <v>194738</v>
      </c>
      <c r="J8" s="67"/>
      <c r="K8" s="68"/>
      <c r="L8" s="65"/>
      <c r="M8" s="66"/>
      <c r="N8" s="58"/>
    </row>
    <row r="9" spans="2:17" ht="16.5" customHeight="1">
      <c r="B9" s="237" t="str">
        <f>'SP Riclassificato'!B11</f>
        <v>Available-for-sale financial assets</v>
      </c>
      <c r="C9" s="227">
        <f>'SP Riclassificato'!C11</f>
        <v>10662618</v>
      </c>
      <c r="D9" s="227">
        <f>'SP Riclassificato'!D11</f>
        <v>11128949</v>
      </c>
      <c r="E9" s="228">
        <v>8475803</v>
      </c>
      <c r="F9" s="228">
        <v>9613833</v>
      </c>
      <c r="G9" s="228">
        <v>14144698</v>
      </c>
      <c r="H9" s="228">
        <v>15417870</v>
      </c>
      <c r="I9" s="228">
        <v>15699461</v>
      </c>
      <c r="J9" s="67"/>
      <c r="K9" s="69"/>
      <c r="L9" s="64"/>
    </row>
    <row r="10" spans="2:17" ht="16.5" customHeight="1">
      <c r="B10" s="237" t="str">
        <f>'SP Riclassificato'!B12</f>
        <v>Held-to-maturity investments</v>
      </c>
      <c r="C10" s="227">
        <f>'SP Riclassificato'!C12</f>
        <v>5982945</v>
      </c>
      <c r="D10" s="227">
        <f>'SP Riclassificato'!D12</f>
        <v>5993150</v>
      </c>
      <c r="E10" s="229">
        <v>7274195</v>
      </c>
      <c r="F10" s="229">
        <v>7327544</v>
      </c>
      <c r="G10" s="229">
        <v>3403798</v>
      </c>
      <c r="H10" s="229">
        <v>3452886</v>
      </c>
      <c r="I10" s="229">
        <v>3445469</v>
      </c>
      <c r="J10" s="67"/>
      <c r="K10" s="70"/>
    </row>
    <row r="11" spans="2:17" ht="16.5" customHeight="1">
      <c r="B11" s="237" t="str">
        <f>'SP Riclassificato'!B13</f>
        <v>Loans and advances to banks</v>
      </c>
      <c r="C11" s="227">
        <f>'SP Riclassificato'!C13</f>
        <v>6109768</v>
      </c>
      <c r="D11" s="227">
        <f>'SP Riclassificato'!D13</f>
        <v>8793116</v>
      </c>
      <c r="E11" s="228">
        <v>4850605</v>
      </c>
      <c r="F11" s="228">
        <v>3719548</v>
      </c>
      <c r="G11" s="228">
        <v>4108062</v>
      </c>
      <c r="H11" s="228">
        <v>3930021</v>
      </c>
      <c r="I11" s="228">
        <v>3591309</v>
      </c>
      <c r="J11" s="67"/>
      <c r="K11" s="64"/>
      <c r="L11" s="64"/>
      <c r="M11" s="64"/>
      <c r="N11" s="64"/>
      <c r="O11" s="64"/>
      <c r="P11" s="64"/>
      <c r="Q11" s="64"/>
    </row>
    <row r="12" spans="2:17" ht="16.5" customHeight="1">
      <c r="B12" s="237" t="str">
        <f>'SP Riclassificato'!B14</f>
        <v>Loans and advances to customers</v>
      </c>
      <c r="C12" s="227">
        <f>'SP Riclassificato'!C14</f>
        <v>93879802</v>
      </c>
      <c r="D12" s="227">
        <f>'SP Riclassificato'!D14</f>
        <v>94228583</v>
      </c>
      <c r="E12" s="228">
        <v>84521597</v>
      </c>
      <c r="F12" s="228">
        <v>81854280</v>
      </c>
      <c r="G12" s="228">
        <v>82010978</v>
      </c>
      <c r="H12" s="228">
        <v>83906862</v>
      </c>
      <c r="I12" s="228">
        <v>84072553</v>
      </c>
      <c r="J12" s="67"/>
      <c r="K12" s="68"/>
      <c r="M12" s="75"/>
    </row>
    <row r="13" spans="2:17" ht="16.5" customHeight="1">
      <c r="B13" s="237" t="str">
        <f>'SP Riclassificato'!B15</f>
        <v>Hedging derivatives</v>
      </c>
      <c r="C13" s="227">
        <f>'SP Riclassificato'!C15</f>
        <v>433309</v>
      </c>
      <c r="D13" s="227">
        <f>'SP Riclassificato'!D15</f>
        <v>425087</v>
      </c>
      <c r="E13" s="228">
        <v>424061</v>
      </c>
      <c r="F13" s="228">
        <v>461767</v>
      </c>
      <c r="G13" s="228">
        <v>792164</v>
      </c>
      <c r="H13" s="228">
        <v>791268</v>
      </c>
      <c r="I13" s="228">
        <v>714946</v>
      </c>
      <c r="J13" s="67"/>
      <c r="K13" s="68"/>
    </row>
    <row r="14" spans="2:17">
      <c r="B14" s="354" t="str">
        <f>'SP Riclassificato'!B16</f>
        <v>Fair value change in hedged financial assets (+/-)</v>
      </c>
      <c r="C14" s="227">
        <f>'SP Riclassificato'!C16</f>
        <v>-34615</v>
      </c>
      <c r="D14" s="227">
        <f>'SP Riclassificato'!D16</f>
        <v>-13717</v>
      </c>
      <c r="E14" s="228">
        <v>10591</v>
      </c>
      <c r="F14" s="228">
        <v>23963</v>
      </c>
      <c r="G14" s="228">
        <v>68955</v>
      </c>
      <c r="H14" s="228">
        <v>63857</v>
      </c>
      <c r="I14" s="228">
        <v>61469</v>
      </c>
      <c r="J14" s="67"/>
      <c r="K14" s="68"/>
    </row>
    <row r="15" spans="2:17" ht="16.5" customHeight="1">
      <c r="B15" s="237" t="str">
        <f>'SP Riclassificato'!B17</f>
        <v>Equity investments</v>
      </c>
      <c r="C15" s="227">
        <f>'SP Riclassificato'!C17</f>
        <v>252120</v>
      </c>
      <c r="D15" s="227">
        <f>'SP Riclassificato'!D17</f>
        <v>245758</v>
      </c>
      <c r="E15" s="228">
        <v>254842</v>
      </c>
      <c r="F15" s="228">
        <v>254364</v>
      </c>
      <c r="G15" s="228">
        <v>260220</v>
      </c>
      <c r="H15" s="228">
        <v>253719</v>
      </c>
      <c r="I15" s="228">
        <v>259545</v>
      </c>
      <c r="J15" s="67"/>
      <c r="K15" s="68"/>
    </row>
    <row r="16" spans="2:17" ht="16.5" customHeight="1">
      <c r="B16" s="237" t="str">
        <f>'SP Riclassificato'!B18</f>
        <v>Technical reserves of reinsurers</v>
      </c>
      <c r="C16" s="230">
        <f>'SP Riclassificato'!C18</f>
        <v>416</v>
      </c>
      <c r="D16" s="230">
        <f>'SP Riclassificato'!D18</f>
        <v>516</v>
      </c>
      <c r="E16" s="229">
        <v>0</v>
      </c>
      <c r="F16" s="229">
        <v>0</v>
      </c>
      <c r="G16" s="229">
        <v>0</v>
      </c>
      <c r="H16" s="229">
        <v>0</v>
      </c>
      <c r="I16" s="229">
        <v>0</v>
      </c>
      <c r="J16" s="67"/>
      <c r="K16" s="68"/>
    </row>
    <row r="17" spans="2:13" ht="16.5" customHeight="1">
      <c r="B17" s="237" t="str">
        <f>'SP Riclassificato'!B19</f>
        <v xml:space="preserve">Property, plant and equipment </v>
      </c>
      <c r="C17" s="227">
        <f>'SP Riclassificato'!C19</f>
        <v>1808786</v>
      </c>
      <c r="D17" s="227">
        <f>'SP Riclassificato'!D19</f>
        <v>1815457</v>
      </c>
      <c r="E17" s="228">
        <v>1637718</v>
      </c>
      <c r="F17" s="228">
        <v>1648347</v>
      </c>
      <c r="G17" s="228">
        <v>1652607</v>
      </c>
      <c r="H17" s="228">
        <v>1659827</v>
      </c>
      <c r="I17" s="228">
        <v>1673882</v>
      </c>
      <c r="J17" s="67"/>
      <c r="K17" s="68"/>
    </row>
    <row r="18" spans="2:13" ht="16.5" customHeight="1">
      <c r="B18" s="237" t="str">
        <f>'SP Riclassificato'!B20</f>
        <v>Intangible assets</v>
      </c>
      <c r="C18" s="227">
        <f>'SP Riclassificato'!C20</f>
        <v>1712579</v>
      </c>
      <c r="D18" s="227">
        <f>'SP Riclassificato'!D20</f>
        <v>1715241</v>
      </c>
      <c r="E18" s="228">
        <v>1686920</v>
      </c>
      <c r="F18" s="228">
        <v>1695973</v>
      </c>
      <c r="G18" s="228">
        <v>1688282</v>
      </c>
      <c r="H18" s="228">
        <v>1685184</v>
      </c>
      <c r="I18" s="228">
        <v>1747089</v>
      </c>
      <c r="J18" s="67"/>
      <c r="K18" s="68"/>
    </row>
    <row r="19" spans="2:13" s="71" customFormat="1" ht="16.5" customHeight="1">
      <c r="B19" s="350" t="str">
        <f>'SP Riclassificato'!B21</f>
        <v>of which: goodwill</v>
      </c>
      <c r="C19" s="231">
        <f>'SP Riclassificato'!C21</f>
        <v>1465260</v>
      </c>
      <c r="D19" s="231">
        <f>'SP Riclassificato'!D21</f>
        <v>1465260</v>
      </c>
      <c r="E19" s="232">
        <v>1465260</v>
      </c>
      <c r="F19" s="232">
        <v>1465260</v>
      </c>
      <c r="G19" s="232">
        <v>1465260</v>
      </c>
      <c r="H19" s="232">
        <v>1465260</v>
      </c>
      <c r="I19" s="232">
        <v>1465260</v>
      </c>
      <c r="J19" s="43"/>
      <c r="K19" s="68"/>
    </row>
    <row r="20" spans="2:13" ht="16.5" customHeight="1">
      <c r="B20" s="237" t="str">
        <f>'SP Riclassificato'!B22</f>
        <v>Tax assets</v>
      </c>
      <c r="C20" s="227">
        <f>'SP Riclassificato'!C22</f>
        <v>4180815</v>
      </c>
      <c r="D20" s="227">
        <f>'SP Riclassificato'!D22</f>
        <v>4245141</v>
      </c>
      <c r="E20" s="228">
        <v>2982254</v>
      </c>
      <c r="F20" s="228">
        <v>3044044</v>
      </c>
      <c r="G20" s="228">
        <v>2981776</v>
      </c>
      <c r="H20" s="228">
        <v>3006517</v>
      </c>
      <c r="I20" s="228">
        <v>2790272</v>
      </c>
      <c r="J20" s="67"/>
      <c r="K20" s="68"/>
    </row>
    <row r="21" spans="2:13" ht="27" customHeight="1">
      <c r="B21" s="354" t="str">
        <f>'SP Riclassificato'!B23</f>
        <v>Non-current assets and disposal groups held for sale</v>
      </c>
      <c r="C21" s="227">
        <f>'SP Riclassificato'!C23</f>
        <v>1308</v>
      </c>
      <c r="D21" s="227">
        <f>'SP Riclassificato'!D23</f>
        <v>6455</v>
      </c>
      <c r="E21" s="228">
        <v>5811</v>
      </c>
      <c r="F21" s="228">
        <v>5681</v>
      </c>
      <c r="G21" s="228">
        <v>64401</v>
      </c>
      <c r="H21" s="228">
        <v>63883</v>
      </c>
      <c r="I21" s="228">
        <v>70283</v>
      </c>
      <c r="J21" s="67"/>
      <c r="K21" s="68"/>
    </row>
    <row r="22" spans="2:13" ht="16.5" customHeight="1">
      <c r="B22" s="344" t="str">
        <f>'SP Riclassificato'!B24</f>
        <v>Other assets</v>
      </c>
      <c r="C22" s="233">
        <f>'SP Riclassificato'!C24</f>
        <v>1283745</v>
      </c>
      <c r="D22" s="233">
        <f>'SP Riclassificato'!D24</f>
        <v>1876852</v>
      </c>
      <c r="E22" s="217">
        <v>924423</v>
      </c>
      <c r="F22" s="217">
        <v>1297151</v>
      </c>
      <c r="G22" s="217">
        <v>832951</v>
      </c>
      <c r="H22" s="217">
        <v>1081317</v>
      </c>
      <c r="I22" s="217">
        <v>895255</v>
      </c>
      <c r="J22" s="67"/>
      <c r="K22" s="64"/>
      <c r="L22" s="186"/>
    </row>
    <row r="23" spans="2:13" ht="20.100000000000001" customHeight="1" thickBot="1">
      <c r="B23" s="351" t="str">
        <f>'SP Riclassificato'!B25</f>
        <v>Total assets</v>
      </c>
      <c r="C23" s="234">
        <f t="shared" ref="C23:I23" si="0">SUM(C6:C22)-C19</f>
        <v>129634126</v>
      </c>
      <c r="D23" s="234">
        <f t="shared" si="0"/>
        <v>134279535</v>
      </c>
      <c r="E23" s="235">
        <f t="shared" si="0"/>
        <v>114343137</v>
      </c>
      <c r="F23" s="235">
        <f t="shared" si="0"/>
        <v>112383917</v>
      </c>
      <c r="G23" s="235">
        <f t="shared" si="0"/>
        <v>113366928</v>
      </c>
      <c r="H23" s="235">
        <f t="shared" si="0"/>
        <v>116660235</v>
      </c>
      <c r="I23" s="235">
        <f t="shared" si="0"/>
        <v>116689237</v>
      </c>
      <c r="J23" s="72"/>
      <c r="K23" s="68"/>
    </row>
    <row r="24" spans="2:13" ht="5.0999999999999996" customHeight="1">
      <c r="B24" s="169"/>
      <c r="C24" s="485"/>
      <c r="D24" s="485"/>
      <c r="E24" s="80"/>
      <c r="F24" s="80"/>
      <c r="G24" s="80"/>
      <c r="H24" s="80"/>
      <c r="I24" s="80"/>
      <c r="K24" s="68"/>
    </row>
    <row r="25" spans="2:13" ht="22.9" customHeight="1">
      <c r="B25" s="346" t="str">
        <f>'SP Riclassificato'!B27</f>
        <v>LIABILITIES AND EQUITY</v>
      </c>
      <c r="C25" s="222"/>
      <c r="D25" s="222"/>
      <c r="E25" s="223"/>
      <c r="F25" s="223"/>
      <c r="G25" s="223"/>
      <c r="H25" s="223"/>
      <c r="I25" s="224"/>
      <c r="K25" s="64"/>
      <c r="L25" s="64"/>
    </row>
    <row r="26" spans="2:13" ht="16.5" customHeight="1">
      <c r="B26" s="349" t="str">
        <f>'SP Riclassificato'!B28</f>
        <v>Due to banks</v>
      </c>
      <c r="C26" s="225">
        <f>'SP Riclassificato'!C28</f>
        <v>16569895</v>
      </c>
      <c r="D26" s="225">
        <f>'SP Riclassificato'!D28</f>
        <v>16530503</v>
      </c>
      <c r="E26" s="226">
        <v>16665755</v>
      </c>
      <c r="F26" s="226">
        <v>14131928</v>
      </c>
      <c r="G26" s="226">
        <v>13800894</v>
      </c>
      <c r="H26" s="226">
        <v>13691017</v>
      </c>
      <c r="I26" s="226">
        <v>11495105</v>
      </c>
      <c r="K26" s="64"/>
      <c r="L26" s="64"/>
      <c r="M26" s="75"/>
    </row>
    <row r="27" spans="2:13" ht="16.5" customHeight="1">
      <c r="B27" s="237" t="str">
        <f>'SP Riclassificato'!B29</f>
        <v>Due to customers</v>
      </c>
      <c r="C27" s="227">
        <f>'SP Riclassificato'!C29</f>
        <v>70279772</v>
      </c>
      <c r="D27" s="227">
        <f>'SP Riclassificato'!D29</f>
        <v>70112391</v>
      </c>
      <c r="E27" s="228">
        <v>56443308</v>
      </c>
      <c r="F27" s="228">
        <v>56226416</v>
      </c>
      <c r="G27" s="228">
        <v>53789291</v>
      </c>
      <c r="H27" s="228">
        <v>55460078</v>
      </c>
      <c r="I27" s="228">
        <v>56527759</v>
      </c>
      <c r="J27" s="75"/>
      <c r="K27" s="68"/>
    </row>
    <row r="28" spans="2:13" ht="16.5" customHeight="1">
      <c r="B28" s="237" t="str">
        <f>'SP Riclassificato'!B30</f>
        <v>Debt securities issued</v>
      </c>
      <c r="C28" s="227">
        <f>'SP Riclassificato'!C30</f>
        <v>26274287</v>
      </c>
      <c r="D28" s="227">
        <f>'SP Riclassificato'!D30</f>
        <v>28362209</v>
      </c>
      <c r="E28" s="228">
        <v>27562538</v>
      </c>
      <c r="F28" s="228">
        <v>28939597</v>
      </c>
      <c r="G28" s="228">
        <v>30794003</v>
      </c>
      <c r="H28" s="228">
        <v>32064830</v>
      </c>
      <c r="I28" s="228">
        <v>33124613</v>
      </c>
      <c r="K28" s="68"/>
    </row>
    <row r="29" spans="2:13" ht="16.5" customHeight="1">
      <c r="B29" s="237" t="str">
        <f>'SP Riclassificato'!B31</f>
        <v>Financial liabilities held for trading</v>
      </c>
      <c r="C29" s="227">
        <f>'SP Riclassificato'!C31</f>
        <v>717358</v>
      </c>
      <c r="D29" s="227">
        <f>'SP Riclassificato'!D31</f>
        <v>710665</v>
      </c>
      <c r="E29" s="228">
        <v>722633</v>
      </c>
      <c r="F29" s="228">
        <v>800038</v>
      </c>
      <c r="G29" s="228">
        <v>584324</v>
      </c>
      <c r="H29" s="228">
        <v>612314</v>
      </c>
      <c r="I29" s="228">
        <v>610468</v>
      </c>
      <c r="K29" s="68"/>
    </row>
    <row r="30" spans="2:13" ht="15.95" customHeight="1">
      <c r="B30" s="237" t="str">
        <f>'SP Riclassificato'!B32</f>
        <v>Financial liabilities designated at fair value</v>
      </c>
      <c r="C30" s="227">
        <f>'SP Riclassificato'!C32</f>
        <v>42285</v>
      </c>
      <c r="D30" s="227">
        <f>'SP Riclassificato'!D32</f>
        <v>39017</v>
      </c>
      <c r="E30" s="229">
        <v>0</v>
      </c>
      <c r="F30" s="229">
        <v>0</v>
      </c>
      <c r="G30" s="229">
        <v>0</v>
      </c>
      <c r="H30" s="229">
        <v>0</v>
      </c>
      <c r="I30" s="229">
        <v>0</v>
      </c>
      <c r="K30" s="68"/>
    </row>
    <row r="31" spans="2:13" ht="16.5" customHeight="1">
      <c r="B31" s="237" t="str">
        <f>'SP Riclassificato'!B33</f>
        <v>Hedging derivatives</v>
      </c>
      <c r="C31" s="227">
        <f>'SP Riclassificato'!C33</f>
        <v>154153</v>
      </c>
      <c r="D31" s="227">
        <f>'SP Riclassificato'!D33</f>
        <v>183463</v>
      </c>
      <c r="E31" s="228">
        <v>195586</v>
      </c>
      <c r="F31" s="228">
        <v>239529</v>
      </c>
      <c r="G31" s="228">
        <v>1100804</v>
      </c>
      <c r="H31" s="228">
        <v>1110942</v>
      </c>
      <c r="I31" s="228">
        <v>1000034</v>
      </c>
      <c r="K31" s="68"/>
    </row>
    <row r="32" spans="2:13" ht="16.5" customHeight="1">
      <c r="B32" s="237" t="str">
        <f>'SP Riclassificato'!B34</f>
        <v>Tax liabilities</v>
      </c>
      <c r="C32" s="227">
        <f>'SP Riclassificato'!C34</f>
        <v>228807</v>
      </c>
      <c r="D32" s="227">
        <f>'SP Riclassificato'!D34</f>
        <v>243275</v>
      </c>
      <c r="E32" s="228">
        <v>229327</v>
      </c>
      <c r="F32" s="228">
        <v>232866</v>
      </c>
      <c r="G32" s="228">
        <v>243662</v>
      </c>
      <c r="H32" s="228">
        <v>241596</v>
      </c>
      <c r="I32" s="228">
        <v>427460</v>
      </c>
      <c r="K32" s="68"/>
    </row>
    <row r="33" spans="2:11" ht="16.5" customHeight="1">
      <c r="B33" s="237" t="str">
        <f>'SP Riclassificato'!B35</f>
        <v>Other liabilities</v>
      </c>
      <c r="C33" s="227">
        <f>'SP Riclassificato'!C35</f>
        <v>2571223</v>
      </c>
      <c r="D33" s="227">
        <f>'SP Riclassificato'!D35</f>
        <v>5226358</v>
      </c>
      <c r="E33" s="228">
        <v>2726147</v>
      </c>
      <c r="F33" s="228">
        <v>1962806</v>
      </c>
      <c r="G33" s="228">
        <v>2750791</v>
      </c>
      <c r="H33" s="228">
        <v>3230328</v>
      </c>
      <c r="I33" s="228">
        <v>2476949</v>
      </c>
      <c r="K33" s="68"/>
    </row>
    <row r="34" spans="2:11" ht="16.5" customHeight="1">
      <c r="B34" s="237" t="str">
        <f>'SP Riclassificato'!B36</f>
        <v>Post-employment benefits</v>
      </c>
      <c r="C34" s="227">
        <f>'SP Riclassificato'!C36</f>
        <v>365220</v>
      </c>
      <c r="D34" s="227">
        <f>'SP Riclassificato'!D36</f>
        <v>376866</v>
      </c>
      <c r="E34" s="228">
        <v>306523</v>
      </c>
      <c r="F34" s="228">
        <v>332006</v>
      </c>
      <c r="G34" s="228">
        <v>343160</v>
      </c>
      <c r="H34" s="228">
        <v>339679</v>
      </c>
      <c r="I34" s="228">
        <v>337289</v>
      </c>
      <c r="K34" s="68"/>
    </row>
    <row r="35" spans="2:11" ht="16.5" customHeight="1">
      <c r="B35" s="237" t="str">
        <f>'SP Riclassificato'!B37</f>
        <v>Provisions for risks and charges:</v>
      </c>
      <c r="C35" s="227">
        <f>C36+C37</f>
        <v>625553</v>
      </c>
      <c r="D35" s="227">
        <f t="shared" ref="D35:I35" si="1">D36+D37</f>
        <v>747427</v>
      </c>
      <c r="E35" s="228">
        <f t="shared" si="1"/>
        <v>466939</v>
      </c>
      <c r="F35" s="228">
        <f t="shared" si="1"/>
        <v>457126</v>
      </c>
      <c r="G35" s="228">
        <f t="shared" si="1"/>
        <v>587569</v>
      </c>
      <c r="H35" s="228">
        <f t="shared" si="1"/>
        <v>591468</v>
      </c>
      <c r="I35" s="228">
        <f t="shared" si="1"/>
        <v>255392</v>
      </c>
      <c r="K35" s="68"/>
    </row>
    <row r="36" spans="2:11" s="76" customFormat="1" ht="16.5" customHeight="1">
      <c r="B36" s="353" t="str">
        <f>'SP Riclassificato'!B38</f>
        <v>a) pension and similar obligations</v>
      </c>
      <c r="C36" s="227">
        <f>'SP Riclassificato'!C38</f>
        <v>136683</v>
      </c>
      <c r="D36" s="227">
        <f>'SP Riclassificato'!D38</f>
        <v>140033</v>
      </c>
      <c r="E36" s="228">
        <v>69230</v>
      </c>
      <c r="F36" s="228">
        <v>70361</v>
      </c>
      <c r="G36" s="228">
        <v>72347</v>
      </c>
      <c r="H36" s="228">
        <v>73527</v>
      </c>
      <c r="I36" s="228">
        <v>68981</v>
      </c>
      <c r="K36" s="68"/>
    </row>
    <row r="37" spans="2:11" s="76" customFormat="1" ht="16.5" customHeight="1">
      <c r="B37" s="353" t="str">
        <f>'SP Riclassificato'!B39</f>
        <v>b) other provisions</v>
      </c>
      <c r="C37" s="227">
        <f>'SP Riclassificato'!C39</f>
        <v>488870</v>
      </c>
      <c r="D37" s="227">
        <f>'SP Riclassificato'!D39</f>
        <v>607394</v>
      </c>
      <c r="E37" s="228">
        <v>397709</v>
      </c>
      <c r="F37" s="228">
        <v>386765</v>
      </c>
      <c r="G37" s="228">
        <v>515222</v>
      </c>
      <c r="H37" s="228">
        <v>517941</v>
      </c>
      <c r="I37" s="228">
        <v>186411</v>
      </c>
      <c r="K37" s="68"/>
    </row>
    <row r="38" spans="2:11" ht="16.5" customHeight="1">
      <c r="B38" s="237" t="str">
        <f>'SP Riclassificato'!B40</f>
        <v>Technical reserves</v>
      </c>
      <c r="C38" s="227">
        <f>'SP Riclassificato'!C40</f>
        <v>1775807</v>
      </c>
      <c r="D38" s="227">
        <f>'SP Riclassificato'!D40</f>
        <v>1723643</v>
      </c>
      <c r="E38" s="229">
        <v>0</v>
      </c>
      <c r="F38" s="229">
        <v>0</v>
      </c>
      <c r="G38" s="229">
        <v>0</v>
      </c>
      <c r="H38" s="229">
        <v>0</v>
      </c>
      <c r="I38" s="229">
        <v>0</v>
      </c>
      <c r="K38" s="68"/>
    </row>
    <row r="39" spans="2:11" ht="25.5">
      <c r="B39" s="355" t="str">
        <f>'SP Riclassificato'!B41</f>
        <v>Share capital, share premiums, reserves, valuation reserves and treasury shares</v>
      </c>
      <c r="C39" s="227">
        <f>'SP Riclassificato'!C41</f>
        <v>9255310</v>
      </c>
      <c r="D39" s="227">
        <f>'SP Riclassificato'!D41</f>
        <v>9260113</v>
      </c>
      <c r="E39" s="228">
        <v>8906575</v>
      </c>
      <c r="F39" s="228">
        <v>9819728</v>
      </c>
      <c r="G39" s="228">
        <v>9644117</v>
      </c>
      <c r="H39" s="228">
        <v>9629328</v>
      </c>
      <c r="I39" s="228">
        <v>9877656</v>
      </c>
      <c r="K39" s="68"/>
    </row>
    <row r="40" spans="2:11" ht="16.5" customHeight="1">
      <c r="B40" s="237" t="str">
        <f>'SP Riclassificato'!B42</f>
        <v>Non-controlling interests</v>
      </c>
      <c r="C40" s="227">
        <f>'SP Riclassificato'!C42</f>
        <v>72041</v>
      </c>
      <c r="D40" s="227">
        <f>'SP Riclassificato'!D42</f>
        <v>67560</v>
      </c>
      <c r="E40" s="228">
        <v>50769</v>
      </c>
      <c r="F40" s="228">
        <v>72027</v>
      </c>
      <c r="G40" s="228">
        <v>482826</v>
      </c>
      <c r="H40" s="228">
        <v>475640</v>
      </c>
      <c r="I40" s="228">
        <v>514451</v>
      </c>
      <c r="K40" s="68"/>
    </row>
    <row r="41" spans="2:11" ht="16.5" customHeight="1">
      <c r="B41" s="352" t="s">
        <v>51</v>
      </c>
      <c r="C41" s="233">
        <f>'SP Riclassificato'!C43</f>
        <v>702415</v>
      </c>
      <c r="D41" s="233">
        <f>'SP Riclassificato'!D43</f>
        <v>696045</v>
      </c>
      <c r="E41" s="217">
        <v>67037</v>
      </c>
      <c r="F41" s="217">
        <v>-830150</v>
      </c>
      <c r="G41" s="217">
        <v>-754513</v>
      </c>
      <c r="H41" s="217">
        <v>-786985</v>
      </c>
      <c r="I41" s="217">
        <v>42061</v>
      </c>
      <c r="K41" s="68"/>
    </row>
    <row r="42" spans="2:11" ht="20.100000000000001" customHeight="1" thickBot="1">
      <c r="B42" s="345" t="str">
        <f>'SP Riclassificato'!B44</f>
        <v>Total liabilities and equity</v>
      </c>
      <c r="C42" s="236">
        <f>SUM(C26:C41)-C36-C37</f>
        <v>129634126</v>
      </c>
      <c r="D42" s="236">
        <f>SUM(D26:D41)-D36-D37</f>
        <v>134279535</v>
      </c>
      <c r="E42" s="219">
        <f>SUM(E26:E41)-E36-E37</f>
        <v>114343137</v>
      </c>
      <c r="F42" s="219">
        <f>SUM(F26:F35)+SUM(F38:F41)</f>
        <v>112383917</v>
      </c>
      <c r="G42" s="219">
        <f>SUM(G26:G35)+SUM(G38:G41)</f>
        <v>113366928</v>
      </c>
      <c r="H42" s="219">
        <f>SUM(H26:H35)+SUM(H38:H41)</f>
        <v>116660235</v>
      </c>
      <c r="I42" s="219">
        <f>SUM(I26:I35)+SUM(I38:I41)</f>
        <v>116689237</v>
      </c>
      <c r="K42" s="68"/>
    </row>
    <row r="43" spans="2:11" ht="5.0999999999999996" customHeight="1">
      <c r="C43" s="486"/>
      <c r="D43" s="648"/>
      <c r="E43" s="80"/>
    </row>
    <row r="45" spans="2:11">
      <c r="C45" s="77"/>
      <c r="D45" s="77"/>
      <c r="E45" s="75"/>
      <c r="F45" s="75"/>
      <c r="G45" s="75"/>
      <c r="H45" s="75"/>
      <c r="I45" s="75"/>
    </row>
    <row r="46" spans="2:11">
      <c r="C46" s="77"/>
      <c r="D46" s="77"/>
      <c r="E46" s="77"/>
      <c r="F46" s="77"/>
      <c r="G46" s="77"/>
      <c r="H46" s="77"/>
      <c r="I46" s="77"/>
    </row>
    <row r="48" spans="2:11">
      <c r="C48" s="81"/>
      <c r="D48" s="81"/>
    </row>
    <row r="49" spans="2:9">
      <c r="B49" s="190"/>
      <c r="C49" s="77"/>
      <c r="D49" s="77"/>
      <c r="E49" s="77"/>
      <c r="F49" s="77"/>
      <c r="G49" s="77"/>
      <c r="H49" s="77"/>
      <c r="I49" s="77"/>
    </row>
    <row r="50" spans="2:9">
      <c r="B50" s="190"/>
      <c r="C50" s="77"/>
      <c r="D50" s="77"/>
      <c r="E50" s="414"/>
      <c r="F50" s="77"/>
      <c r="G50" s="77"/>
    </row>
    <row r="51" spans="2:9">
      <c r="B51" s="190"/>
      <c r="C51" s="184"/>
      <c r="D51" s="184"/>
      <c r="E51" s="415"/>
      <c r="F51" s="184"/>
      <c r="G51" s="184"/>
    </row>
    <row r="53" spans="2:9">
      <c r="C53" s="77"/>
      <c r="D53" s="77"/>
    </row>
    <row r="54" spans="2:9">
      <c r="C54" s="77"/>
      <c r="D54" s="77"/>
    </row>
    <row r="55" spans="2:9">
      <c r="C55" s="77"/>
      <c r="D55" s="77"/>
    </row>
  </sheetData>
  <mergeCells count="8">
    <mergeCell ref="H3:H4"/>
    <mergeCell ref="I3:I4"/>
    <mergeCell ref="K3:K4"/>
    <mergeCell ref="C3:C4"/>
    <mergeCell ref="D3:D4"/>
    <mergeCell ref="E3:E4"/>
    <mergeCell ref="F3:F4"/>
    <mergeCell ref="G3:G4"/>
  </mergeCells>
  <pageMargins left="0.75" right="0.75" top="1" bottom="1" header="0.5" footer="0.5"/>
  <pageSetup paperSize="9" scale="50" orientation="landscape" r:id="rId1"/>
  <headerFooter alignWithMargins="0"/>
  <ignoredErrors>
    <ignoredError sqref="F42:H42 I4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4"/>
  <dimension ref="A1:J64"/>
  <sheetViews>
    <sheetView showGridLines="0" zoomScale="70" zoomScaleNormal="70" workbookViewId="0">
      <selection activeCell="B54" sqref="B54"/>
    </sheetView>
  </sheetViews>
  <sheetFormatPr defaultRowHeight="12.75"/>
  <cols>
    <col min="1" max="1" width="3.7109375" style="3" customWidth="1"/>
    <col min="2" max="2" width="103.85546875" style="3" customWidth="1"/>
    <col min="3" max="8" width="20.5703125" style="49" customWidth="1"/>
    <col min="9" max="9" width="11.7109375" style="49" customWidth="1"/>
    <col min="10" max="10" width="11.140625" style="3" bestFit="1" customWidth="1"/>
    <col min="11" max="221" width="9.140625" style="3"/>
    <col min="222" max="222" width="3.140625" style="3" customWidth="1"/>
    <col min="223" max="223" width="6.7109375" style="3" customWidth="1"/>
    <col min="224" max="224" width="43.7109375" style="3" customWidth="1"/>
    <col min="225" max="226" width="10.7109375" style="3" customWidth="1"/>
    <col min="227" max="227" width="9.5703125" style="3" bestFit="1" customWidth="1"/>
    <col min="228" max="228" width="8.7109375" style="3" customWidth="1"/>
    <col min="229" max="230" width="10.7109375" style="3" customWidth="1"/>
    <col min="231" max="231" width="9.42578125" style="3" bestFit="1" customWidth="1"/>
    <col min="232" max="232" width="8.7109375" style="3" customWidth="1"/>
    <col min="233" max="233" width="11.7109375" style="3" customWidth="1"/>
    <col min="234" max="234" width="1.28515625" style="3" customWidth="1"/>
    <col min="235" max="235" width="11.140625" style="3" bestFit="1" customWidth="1"/>
    <col min="236" max="236" width="11.140625" style="3" customWidth="1"/>
    <col min="237" max="237" width="9.7109375" style="3" customWidth="1"/>
    <col min="238" max="238" width="11.140625" style="3" bestFit="1" customWidth="1"/>
    <col min="239" max="239" width="11.28515625" style="3" bestFit="1" customWidth="1"/>
    <col min="240" max="240" width="9.140625" style="3"/>
    <col min="241" max="241" width="10.140625" style="3" bestFit="1" customWidth="1"/>
    <col min="242" max="242" width="12.7109375" style="3" bestFit="1" customWidth="1"/>
    <col min="243" max="243" width="13.28515625" style="3" bestFit="1" customWidth="1"/>
    <col min="244" max="244" width="11.85546875" style="3" customWidth="1"/>
    <col min="245" max="245" width="9.5703125" style="3" customWidth="1"/>
    <col min="246" max="246" width="20" style="3" customWidth="1"/>
    <col min="247" max="477" width="9.140625" style="3"/>
    <col min="478" max="478" width="3.140625" style="3" customWidth="1"/>
    <col min="479" max="479" width="6.7109375" style="3" customWidth="1"/>
    <col min="480" max="480" width="43.7109375" style="3" customWidth="1"/>
    <col min="481" max="482" width="10.7109375" style="3" customWidth="1"/>
    <col min="483" max="483" width="9.5703125" style="3" bestFit="1" customWidth="1"/>
    <col min="484" max="484" width="8.7109375" style="3" customWidth="1"/>
    <col min="485" max="486" width="10.7109375" style="3" customWidth="1"/>
    <col min="487" max="487" width="9.42578125" style="3" bestFit="1" customWidth="1"/>
    <col min="488" max="488" width="8.7109375" style="3" customWidth="1"/>
    <col min="489" max="489" width="11.7109375" style="3" customWidth="1"/>
    <col min="490" max="490" width="1.28515625" style="3" customWidth="1"/>
    <col min="491" max="491" width="11.140625" style="3" bestFit="1" customWidth="1"/>
    <col min="492" max="492" width="11.140625" style="3" customWidth="1"/>
    <col min="493" max="493" width="9.7109375" style="3" customWidth="1"/>
    <col min="494" max="494" width="11.140625" style="3" bestFit="1" customWidth="1"/>
    <col min="495" max="495" width="11.28515625" style="3" bestFit="1" customWidth="1"/>
    <col min="496" max="496" width="9.140625" style="3"/>
    <col min="497" max="497" width="10.140625" style="3" bestFit="1" customWidth="1"/>
    <col min="498" max="498" width="12.7109375" style="3" bestFit="1" customWidth="1"/>
    <col min="499" max="499" width="13.28515625" style="3" bestFit="1" customWidth="1"/>
    <col min="500" max="500" width="11.85546875" style="3" customWidth="1"/>
    <col min="501" max="501" width="9.5703125" style="3" customWidth="1"/>
    <col min="502" max="502" width="20" style="3" customWidth="1"/>
    <col min="503" max="733" width="9.140625" style="3"/>
    <col min="734" max="734" width="3.140625" style="3" customWidth="1"/>
    <col min="735" max="735" width="6.7109375" style="3" customWidth="1"/>
    <col min="736" max="736" width="43.7109375" style="3" customWidth="1"/>
    <col min="737" max="738" width="10.7109375" style="3" customWidth="1"/>
    <col min="739" max="739" width="9.5703125" style="3" bestFit="1" customWidth="1"/>
    <col min="740" max="740" width="8.7109375" style="3" customWidth="1"/>
    <col min="741" max="742" width="10.7109375" style="3" customWidth="1"/>
    <col min="743" max="743" width="9.42578125" style="3" bestFit="1" customWidth="1"/>
    <col min="744" max="744" width="8.7109375" style="3" customWidth="1"/>
    <col min="745" max="745" width="11.7109375" style="3" customWidth="1"/>
    <col min="746" max="746" width="1.28515625" style="3" customWidth="1"/>
    <col min="747" max="747" width="11.140625" style="3" bestFit="1" customWidth="1"/>
    <col min="748" max="748" width="11.140625" style="3" customWidth="1"/>
    <col min="749" max="749" width="9.7109375" style="3" customWidth="1"/>
    <col min="750" max="750" width="11.140625" style="3" bestFit="1" customWidth="1"/>
    <col min="751" max="751" width="11.28515625" style="3" bestFit="1" customWidth="1"/>
    <col min="752" max="752" width="9.140625" style="3"/>
    <col min="753" max="753" width="10.140625" style="3" bestFit="1" customWidth="1"/>
    <col min="754" max="754" width="12.7109375" style="3" bestFit="1" customWidth="1"/>
    <col min="755" max="755" width="13.28515625" style="3" bestFit="1" customWidth="1"/>
    <col min="756" max="756" width="11.85546875" style="3" customWidth="1"/>
    <col min="757" max="757" width="9.5703125" style="3" customWidth="1"/>
    <col min="758" max="758" width="20" style="3" customWidth="1"/>
    <col min="759" max="989" width="9.140625" style="3"/>
    <col min="990" max="990" width="3.140625" style="3" customWidth="1"/>
    <col min="991" max="991" width="6.7109375" style="3" customWidth="1"/>
    <col min="992" max="992" width="43.7109375" style="3" customWidth="1"/>
    <col min="993" max="994" width="10.7109375" style="3" customWidth="1"/>
    <col min="995" max="995" width="9.5703125" style="3" bestFit="1" customWidth="1"/>
    <col min="996" max="996" width="8.7109375" style="3" customWidth="1"/>
    <col min="997" max="998" width="10.7109375" style="3" customWidth="1"/>
    <col min="999" max="999" width="9.42578125" style="3" bestFit="1" customWidth="1"/>
    <col min="1000" max="1000" width="8.7109375" style="3" customWidth="1"/>
    <col min="1001" max="1001" width="11.7109375" style="3" customWidth="1"/>
    <col min="1002" max="1002" width="1.28515625" style="3" customWidth="1"/>
    <col min="1003" max="1003" width="11.140625" style="3" bestFit="1" customWidth="1"/>
    <col min="1004" max="1004" width="11.140625" style="3" customWidth="1"/>
    <col min="1005" max="1005" width="9.7109375" style="3" customWidth="1"/>
    <col min="1006" max="1006" width="11.140625" style="3" bestFit="1" customWidth="1"/>
    <col min="1007" max="1007" width="11.28515625" style="3" bestFit="1" customWidth="1"/>
    <col min="1008" max="1008" width="9.140625" style="3"/>
    <col min="1009" max="1009" width="10.140625" style="3" bestFit="1" customWidth="1"/>
    <col min="1010" max="1010" width="12.7109375" style="3" bestFit="1" customWidth="1"/>
    <col min="1011" max="1011" width="13.28515625" style="3" bestFit="1" customWidth="1"/>
    <col min="1012" max="1012" width="11.85546875" style="3" customWidth="1"/>
    <col min="1013" max="1013" width="9.5703125" style="3" customWidth="1"/>
    <col min="1014" max="1014" width="20" style="3" customWidth="1"/>
    <col min="1015" max="1245" width="9.140625" style="3"/>
    <col min="1246" max="1246" width="3.140625" style="3" customWidth="1"/>
    <col min="1247" max="1247" width="6.7109375" style="3" customWidth="1"/>
    <col min="1248" max="1248" width="43.7109375" style="3" customWidth="1"/>
    <col min="1249" max="1250" width="10.7109375" style="3" customWidth="1"/>
    <col min="1251" max="1251" width="9.5703125" style="3" bestFit="1" customWidth="1"/>
    <col min="1252" max="1252" width="8.7109375" style="3" customWidth="1"/>
    <col min="1253" max="1254" width="10.7109375" style="3" customWidth="1"/>
    <col min="1255" max="1255" width="9.42578125" style="3" bestFit="1" customWidth="1"/>
    <col min="1256" max="1256" width="8.7109375" style="3" customWidth="1"/>
    <col min="1257" max="1257" width="11.7109375" style="3" customWidth="1"/>
    <col min="1258" max="1258" width="1.28515625" style="3" customWidth="1"/>
    <col min="1259" max="1259" width="11.140625" style="3" bestFit="1" customWidth="1"/>
    <col min="1260" max="1260" width="11.140625" style="3" customWidth="1"/>
    <col min="1261" max="1261" width="9.7109375" style="3" customWidth="1"/>
    <col min="1262" max="1262" width="11.140625" style="3" bestFit="1" customWidth="1"/>
    <col min="1263" max="1263" width="11.28515625" style="3" bestFit="1" customWidth="1"/>
    <col min="1264" max="1264" width="9.140625" style="3"/>
    <col min="1265" max="1265" width="10.140625" style="3" bestFit="1" customWidth="1"/>
    <col min="1266" max="1266" width="12.7109375" style="3" bestFit="1" customWidth="1"/>
    <col min="1267" max="1267" width="13.28515625" style="3" bestFit="1" customWidth="1"/>
    <col min="1268" max="1268" width="11.85546875" style="3" customWidth="1"/>
    <col min="1269" max="1269" width="9.5703125" style="3" customWidth="1"/>
    <col min="1270" max="1270" width="20" style="3" customWidth="1"/>
    <col min="1271" max="1501" width="9.140625" style="3"/>
    <col min="1502" max="1502" width="3.140625" style="3" customWidth="1"/>
    <col min="1503" max="1503" width="6.7109375" style="3" customWidth="1"/>
    <col min="1504" max="1504" width="43.7109375" style="3" customWidth="1"/>
    <col min="1505" max="1506" width="10.7109375" style="3" customWidth="1"/>
    <col min="1507" max="1507" width="9.5703125" style="3" bestFit="1" customWidth="1"/>
    <col min="1508" max="1508" width="8.7109375" style="3" customWidth="1"/>
    <col min="1509" max="1510" width="10.7109375" style="3" customWidth="1"/>
    <col min="1511" max="1511" width="9.42578125" style="3" bestFit="1" customWidth="1"/>
    <col min="1512" max="1512" width="8.7109375" style="3" customWidth="1"/>
    <col min="1513" max="1513" width="11.7109375" style="3" customWidth="1"/>
    <col min="1514" max="1514" width="1.28515625" style="3" customWidth="1"/>
    <col min="1515" max="1515" width="11.140625" style="3" bestFit="1" customWidth="1"/>
    <col min="1516" max="1516" width="11.140625" style="3" customWidth="1"/>
    <col min="1517" max="1517" width="9.7109375" style="3" customWidth="1"/>
    <col min="1518" max="1518" width="11.140625" style="3" bestFit="1" customWidth="1"/>
    <col min="1519" max="1519" width="11.28515625" style="3" bestFit="1" customWidth="1"/>
    <col min="1520" max="1520" width="9.140625" style="3"/>
    <col min="1521" max="1521" width="10.140625" style="3" bestFit="1" customWidth="1"/>
    <col min="1522" max="1522" width="12.7109375" style="3" bestFit="1" customWidth="1"/>
    <col min="1523" max="1523" width="13.28515625" style="3" bestFit="1" customWidth="1"/>
    <col min="1524" max="1524" width="11.85546875" style="3" customWidth="1"/>
    <col min="1525" max="1525" width="9.5703125" style="3" customWidth="1"/>
    <col min="1526" max="1526" width="20" style="3" customWidth="1"/>
    <col min="1527" max="1757" width="9.140625" style="3"/>
    <col min="1758" max="1758" width="3.140625" style="3" customWidth="1"/>
    <col min="1759" max="1759" width="6.7109375" style="3" customWidth="1"/>
    <col min="1760" max="1760" width="43.7109375" style="3" customWidth="1"/>
    <col min="1761" max="1762" width="10.7109375" style="3" customWidth="1"/>
    <col min="1763" max="1763" width="9.5703125" style="3" bestFit="1" customWidth="1"/>
    <col min="1764" max="1764" width="8.7109375" style="3" customWidth="1"/>
    <col min="1765" max="1766" width="10.7109375" style="3" customWidth="1"/>
    <col min="1767" max="1767" width="9.42578125" style="3" bestFit="1" customWidth="1"/>
    <col min="1768" max="1768" width="8.7109375" style="3" customWidth="1"/>
    <col min="1769" max="1769" width="11.7109375" style="3" customWidth="1"/>
    <col min="1770" max="1770" width="1.28515625" style="3" customWidth="1"/>
    <col min="1771" max="1771" width="11.140625" style="3" bestFit="1" customWidth="1"/>
    <col min="1772" max="1772" width="11.140625" style="3" customWidth="1"/>
    <col min="1773" max="1773" width="9.7109375" style="3" customWidth="1"/>
    <col min="1774" max="1774" width="11.140625" style="3" bestFit="1" customWidth="1"/>
    <col min="1775" max="1775" width="11.28515625" style="3" bestFit="1" customWidth="1"/>
    <col min="1776" max="1776" width="9.140625" style="3"/>
    <col min="1777" max="1777" width="10.140625" style="3" bestFit="1" customWidth="1"/>
    <col min="1778" max="1778" width="12.7109375" style="3" bestFit="1" customWidth="1"/>
    <col min="1779" max="1779" width="13.28515625" style="3" bestFit="1" customWidth="1"/>
    <col min="1780" max="1780" width="11.85546875" style="3" customWidth="1"/>
    <col min="1781" max="1781" width="9.5703125" style="3" customWidth="1"/>
    <col min="1782" max="1782" width="20" style="3" customWidth="1"/>
    <col min="1783" max="2013" width="9.140625" style="3"/>
    <col min="2014" max="2014" width="3.140625" style="3" customWidth="1"/>
    <col min="2015" max="2015" width="6.7109375" style="3" customWidth="1"/>
    <col min="2016" max="2016" width="43.7109375" style="3" customWidth="1"/>
    <col min="2017" max="2018" width="10.7109375" style="3" customWidth="1"/>
    <col min="2019" max="2019" width="9.5703125" style="3" bestFit="1" customWidth="1"/>
    <col min="2020" max="2020" width="8.7109375" style="3" customWidth="1"/>
    <col min="2021" max="2022" width="10.7109375" style="3" customWidth="1"/>
    <col min="2023" max="2023" width="9.42578125" style="3" bestFit="1" customWidth="1"/>
    <col min="2024" max="2024" width="8.7109375" style="3" customWidth="1"/>
    <col min="2025" max="2025" width="11.7109375" style="3" customWidth="1"/>
    <col min="2026" max="2026" width="1.28515625" style="3" customWidth="1"/>
    <col min="2027" max="2027" width="11.140625" style="3" bestFit="1" customWidth="1"/>
    <col min="2028" max="2028" width="11.140625" style="3" customWidth="1"/>
    <col min="2029" max="2029" width="9.7109375" style="3" customWidth="1"/>
    <col min="2030" max="2030" width="11.140625" style="3" bestFit="1" customWidth="1"/>
    <col min="2031" max="2031" width="11.28515625" style="3" bestFit="1" customWidth="1"/>
    <col min="2032" max="2032" width="9.140625" style="3"/>
    <col min="2033" max="2033" width="10.140625" style="3" bestFit="1" customWidth="1"/>
    <col min="2034" max="2034" width="12.7109375" style="3" bestFit="1" customWidth="1"/>
    <col min="2035" max="2035" width="13.28515625" style="3" bestFit="1" customWidth="1"/>
    <col min="2036" max="2036" width="11.85546875" style="3" customWidth="1"/>
    <col min="2037" max="2037" width="9.5703125" style="3" customWidth="1"/>
    <col min="2038" max="2038" width="20" style="3" customWidth="1"/>
    <col min="2039" max="2269" width="9.140625" style="3"/>
    <col min="2270" max="2270" width="3.140625" style="3" customWidth="1"/>
    <col min="2271" max="2271" width="6.7109375" style="3" customWidth="1"/>
    <col min="2272" max="2272" width="43.7109375" style="3" customWidth="1"/>
    <col min="2273" max="2274" width="10.7109375" style="3" customWidth="1"/>
    <col min="2275" max="2275" width="9.5703125" style="3" bestFit="1" customWidth="1"/>
    <col min="2276" max="2276" width="8.7109375" style="3" customWidth="1"/>
    <col min="2277" max="2278" width="10.7109375" style="3" customWidth="1"/>
    <col min="2279" max="2279" width="9.42578125" style="3" bestFit="1" customWidth="1"/>
    <col min="2280" max="2280" width="8.7109375" style="3" customWidth="1"/>
    <col min="2281" max="2281" width="11.7109375" style="3" customWidth="1"/>
    <col min="2282" max="2282" width="1.28515625" style="3" customWidth="1"/>
    <col min="2283" max="2283" width="11.140625" style="3" bestFit="1" customWidth="1"/>
    <col min="2284" max="2284" width="11.140625" style="3" customWidth="1"/>
    <col min="2285" max="2285" width="9.7109375" style="3" customWidth="1"/>
    <col min="2286" max="2286" width="11.140625" style="3" bestFit="1" customWidth="1"/>
    <col min="2287" max="2287" width="11.28515625" style="3" bestFit="1" customWidth="1"/>
    <col min="2288" max="2288" width="9.140625" style="3"/>
    <col min="2289" max="2289" width="10.140625" style="3" bestFit="1" customWidth="1"/>
    <col min="2290" max="2290" width="12.7109375" style="3" bestFit="1" customWidth="1"/>
    <col min="2291" max="2291" width="13.28515625" style="3" bestFit="1" customWidth="1"/>
    <col min="2292" max="2292" width="11.85546875" style="3" customWidth="1"/>
    <col min="2293" max="2293" width="9.5703125" style="3" customWidth="1"/>
    <col min="2294" max="2294" width="20" style="3" customWidth="1"/>
    <col min="2295" max="2525" width="9.140625" style="3"/>
    <col min="2526" max="2526" width="3.140625" style="3" customWidth="1"/>
    <col min="2527" max="2527" width="6.7109375" style="3" customWidth="1"/>
    <col min="2528" max="2528" width="43.7109375" style="3" customWidth="1"/>
    <col min="2529" max="2530" width="10.7109375" style="3" customWidth="1"/>
    <col min="2531" max="2531" width="9.5703125" style="3" bestFit="1" customWidth="1"/>
    <col min="2532" max="2532" width="8.7109375" style="3" customWidth="1"/>
    <col min="2533" max="2534" width="10.7109375" style="3" customWidth="1"/>
    <col min="2535" max="2535" width="9.42578125" style="3" bestFit="1" customWidth="1"/>
    <col min="2536" max="2536" width="8.7109375" style="3" customWidth="1"/>
    <col min="2537" max="2537" width="11.7109375" style="3" customWidth="1"/>
    <col min="2538" max="2538" width="1.28515625" style="3" customWidth="1"/>
    <col min="2539" max="2539" width="11.140625" style="3" bestFit="1" customWidth="1"/>
    <col min="2540" max="2540" width="11.140625" style="3" customWidth="1"/>
    <col min="2541" max="2541" width="9.7109375" style="3" customWidth="1"/>
    <col min="2542" max="2542" width="11.140625" style="3" bestFit="1" customWidth="1"/>
    <col min="2543" max="2543" width="11.28515625" style="3" bestFit="1" customWidth="1"/>
    <col min="2544" max="2544" width="9.140625" style="3"/>
    <col min="2545" max="2545" width="10.140625" style="3" bestFit="1" customWidth="1"/>
    <col min="2546" max="2546" width="12.7109375" style="3" bestFit="1" customWidth="1"/>
    <col min="2547" max="2547" width="13.28515625" style="3" bestFit="1" customWidth="1"/>
    <col min="2548" max="2548" width="11.85546875" style="3" customWidth="1"/>
    <col min="2549" max="2549" width="9.5703125" style="3" customWidth="1"/>
    <col min="2550" max="2550" width="20" style="3" customWidth="1"/>
    <col min="2551" max="2781" width="9.140625" style="3"/>
    <col min="2782" max="2782" width="3.140625" style="3" customWidth="1"/>
    <col min="2783" max="2783" width="6.7109375" style="3" customWidth="1"/>
    <col min="2784" max="2784" width="43.7109375" style="3" customWidth="1"/>
    <col min="2785" max="2786" width="10.7109375" style="3" customWidth="1"/>
    <col min="2787" max="2787" width="9.5703125" style="3" bestFit="1" customWidth="1"/>
    <col min="2788" max="2788" width="8.7109375" style="3" customWidth="1"/>
    <col min="2789" max="2790" width="10.7109375" style="3" customWidth="1"/>
    <col min="2791" max="2791" width="9.42578125" style="3" bestFit="1" customWidth="1"/>
    <col min="2792" max="2792" width="8.7109375" style="3" customWidth="1"/>
    <col min="2793" max="2793" width="11.7109375" style="3" customWidth="1"/>
    <col min="2794" max="2794" width="1.28515625" style="3" customWidth="1"/>
    <col min="2795" max="2795" width="11.140625" style="3" bestFit="1" customWidth="1"/>
    <col min="2796" max="2796" width="11.140625" style="3" customWidth="1"/>
    <col min="2797" max="2797" width="9.7109375" style="3" customWidth="1"/>
    <col min="2798" max="2798" width="11.140625" style="3" bestFit="1" customWidth="1"/>
    <col min="2799" max="2799" width="11.28515625" style="3" bestFit="1" customWidth="1"/>
    <col min="2800" max="2800" width="9.140625" style="3"/>
    <col min="2801" max="2801" width="10.140625" style="3" bestFit="1" customWidth="1"/>
    <col min="2802" max="2802" width="12.7109375" style="3" bestFit="1" customWidth="1"/>
    <col min="2803" max="2803" width="13.28515625" style="3" bestFit="1" customWidth="1"/>
    <col min="2804" max="2804" width="11.85546875" style="3" customWidth="1"/>
    <col min="2805" max="2805" width="9.5703125" style="3" customWidth="1"/>
    <col min="2806" max="2806" width="20" style="3" customWidth="1"/>
    <col min="2807" max="3037" width="9.140625" style="3"/>
    <col min="3038" max="3038" width="3.140625" style="3" customWidth="1"/>
    <col min="3039" max="3039" width="6.7109375" style="3" customWidth="1"/>
    <col min="3040" max="3040" width="43.7109375" style="3" customWidth="1"/>
    <col min="3041" max="3042" width="10.7109375" style="3" customWidth="1"/>
    <col min="3043" max="3043" width="9.5703125" style="3" bestFit="1" customWidth="1"/>
    <col min="3044" max="3044" width="8.7109375" style="3" customWidth="1"/>
    <col min="3045" max="3046" width="10.7109375" style="3" customWidth="1"/>
    <col min="3047" max="3047" width="9.42578125" style="3" bestFit="1" customWidth="1"/>
    <col min="3048" max="3048" width="8.7109375" style="3" customWidth="1"/>
    <col min="3049" max="3049" width="11.7109375" style="3" customWidth="1"/>
    <col min="3050" max="3050" width="1.28515625" style="3" customWidth="1"/>
    <col min="3051" max="3051" width="11.140625" style="3" bestFit="1" customWidth="1"/>
    <col min="3052" max="3052" width="11.140625" style="3" customWidth="1"/>
    <col min="3053" max="3053" width="9.7109375" style="3" customWidth="1"/>
    <col min="3054" max="3054" width="11.140625" style="3" bestFit="1" customWidth="1"/>
    <col min="3055" max="3055" width="11.28515625" style="3" bestFit="1" customWidth="1"/>
    <col min="3056" max="3056" width="9.140625" style="3"/>
    <col min="3057" max="3057" width="10.140625" style="3" bestFit="1" customWidth="1"/>
    <col min="3058" max="3058" width="12.7109375" style="3" bestFit="1" customWidth="1"/>
    <col min="3059" max="3059" width="13.28515625" style="3" bestFit="1" customWidth="1"/>
    <col min="3060" max="3060" width="11.85546875" style="3" customWidth="1"/>
    <col min="3061" max="3061" width="9.5703125" style="3" customWidth="1"/>
    <col min="3062" max="3062" width="20" style="3" customWidth="1"/>
    <col min="3063" max="3293" width="9.140625" style="3"/>
    <col min="3294" max="3294" width="3.140625" style="3" customWidth="1"/>
    <col min="3295" max="3295" width="6.7109375" style="3" customWidth="1"/>
    <col min="3296" max="3296" width="43.7109375" style="3" customWidth="1"/>
    <col min="3297" max="3298" width="10.7109375" style="3" customWidth="1"/>
    <col min="3299" max="3299" width="9.5703125" style="3" bestFit="1" customWidth="1"/>
    <col min="3300" max="3300" width="8.7109375" style="3" customWidth="1"/>
    <col min="3301" max="3302" width="10.7109375" style="3" customWidth="1"/>
    <col min="3303" max="3303" width="9.42578125" style="3" bestFit="1" customWidth="1"/>
    <col min="3304" max="3304" width="8.7109375" style="3" customWidth="1"/>
    <col min="3305" max="3305" width="11.7109375" style="3" customWidth="1"/>
    <col min="3306" max="3306" width="1.28515625" style="3" customWidth="1"/>
    <col min="3307" max="3307" width="11.140625" style="3" bestFit="1" customWidth="1"/>
    <col min="3308" max="3308" width="11.140625" style="3" customWidth="1"/>
    <col min="3309" max="3309" width="9.7109375" style="3" customWidth="1"/>
    <col min="3310" max="3310" width="11.140625" style="3" bestFit="1" customWidth="1"/>
    <col min="3311" max="3311" width="11.28515625" style="3" bestFit="1" customWidth="1"/>
    <col min="3312" max="3312" width="9.140625" style="3"/>
    <col min="3313" max="3313" width="10.140625" style="3" bestFit="1" customWidth="1"/>
    <col min="3314" max="3314" width="12.7109375" style="3" bestFit="1" customWidth="1"/>
    <col min="3315" max="3315" width="13.28515625" style="3" bestFit="1" customWidth="1"/>
    <col min="3316" max="3316" width="11.85546875" style="3" customWidth="1"/>
    <col min="3317" max="3317" width="9.5703125" style="3" customWidth="1"/>
    <col min="3318" max="3318" width="20" style="3" customWidth="1"/>
    <col min="3319" max="3549" width="9.140625" style="3"/>
    <col min="3550" max="3550" width="3.140625" style="3" customWidth="1"/>
    <col min="3551" max="3551" width="6.7109375" style="3" customWidth="1"/>
    <col min="3552" max="3552" width="43.7109375" style="3" customWidth="1"/>
    <col min="3553" max="3554" width="10.7109375" style="3" customWidth="1"/>
    <col min="3555" max="3555" width="9.5703125" style="3" bestFit="1" customWidth="1"/>
    <col min="3556" max="3556" width="8.7109375" style="3" customWidth="1"/>
    <col min="3557" max="3558" width="10.7109375" style="3" customWidth="1"/>
    <col min="3559" max="3559" width="9.42578125" style="3" bestFit="1" customWidth="1"/>
    <col min="3560" max="3560" width="8.7109375" style="3" customWidth="1"/>
    <col min="3561" max="3561" width="11.7109375" style="3" customWidth="1"/>
    <col min="3562" max="3562" width="1.28515625" style="3" customWidth="1"/>
    <col min="3563" max="3563" width="11.140625" style="3" bestFit="1" customWidth="1"/>
    <col min="3564" max="3564" width="11.140625" style="3" customWidth="1"/>
    <col min="3565" max="3565" width="9.7109375" style="3" customWidth="1"/>
    <col min="3566" max="3566" width="11.140625" style="3" bestFit="1" customWidth="1"/>
    <col min="3567" max="3567" width="11.28515625" style="3" bestFit="1" customWidth="1"/>
    <col min="3568" max="3568" width="9.140625" style="3"/>
    <col min="3569" max="3569" width="10.140625" style="3" bestFit="1" customWidth="1"/>
    <col min="3570" max="3570" width="12.7109375" style="3" bestFit="1" customWidth="1"/>
    <col min="3571" max="3571" width="13.28515625" style="3" bestFit="1" customWidth="1"/>
    <col min="3572" max="3572" width="11.85546875" style="3" customWidth="1"/>
    <col min="3573" max="3573" width="9.5703125" style="3" customWidth="1"/>
    <col min="3574" max="3574" width="20" style="3" customWidth="1"/>
    <col min="3575" max="3805" width="9.140625" style="3"/>
    <col min="3806" max="3806" width="3.140625" style="3" customWidth="1"/>
    <col min="3807" max="3807" width="6.7109375" style="3" customWidth="1"/>
    <col min="3808" max="3808" width="43.7109375" style="3" customWidth="1"/>
    <col min="3809" max="3810" width="10.7109375" style="3" customWidth="1"/>
    <col min="3811" max="3811" width="9.5703125" style="3" bestFit="1" customWidth="1"/>
    <col min="3812" max="3812" width="8.7109375" style="3" customWidth="1"/>
    <col min="3813" max="3814" width="10.7109375" style="3" customWidth="1"/>
    <col min="3815" max="3815" width="9.42578125" style="3" bestFit="1" customWidth="1"/>
    <col min="3816" max="3816" width="8.7109375" style="3" customWidth="1"/>
    <col min="3817" max="3817" width="11.7109375" style="3" customWidth="1"/>
    <col min="3818" max="3818" width="1.28515625" style="3" customWidth="1"/>
    <col min="3819" max="3819" width="11.140625" style="3" bestFit="1" customWidth="1"/>
    <col min="3820" max="3820" width="11.140625" style="3" customWidth="1"/>
    <col min="3821" max="3821" width="9.7109375" style="3" customWidth="1"/>
    <col min="3822" max="3822" width="11.140625" style="3" bestFit="1" customWidth="1"/>
    <col min="3823" max="3823" width="11.28515625" style="3" bestFit="1" customWidth="1"/>
    <col min="3824" max="3824" width="9.140625" style="3"/>
    <col min="3825" max="3825" width="10.140625" style="3" bestFit="1" customWidth="1"/>
    <col min="3826" max="3826" width="12.7109375" style="3" bestFit="1" customWidth="1"/>
    <col min="3827" max="3827" width="13.28515625" style="3" bestFit="1" customWidth="1"/>
    <col min="3828" max="3828" width="11.85546875" style="3" customWidth="1"/>
    <col min="3829" max="3829" width="9.5703125" style="3" customWidth="1"/>
    <col min="3830" max="3830" width="20" style="3" customWidth="1"/>
    <col min="3831" max="4061" width="9.140625" style="3"/>
    <col min="4062" max="4062" width="3.140625" style="3" customWidth="1"/>
    <col min="4063" max="4063" width="6.7109375" style="3" customWidth="1"/>
    <col min="4064" max="4064" width="43.7109375" style="3" customWidth="1"/>
    <col min="4065" max="4066" width="10.7109375" style="3" customWidth="1"/>
    <col min="4067" max="4067" width="9.5703125" style="3" bestFit="1" customWidth="1"/>
    <col min="4068" max="4068" width="8.7109375" style="3" customWidth="1"/>
    <col min="4069" max="4070" width="10.7109375" style="3" customWidth="1"/>
    <col min="4071" max="4071" width="9.42578125" style="3" bestFit="1" customWidth="1"/>
    <col min="4072" max="4072" width="8.7109375" style="3" customWidth="1"/>
    <col min="4073" max="4073" width="11.7109375" style="3" customWidth="1"/>
    <col min="4074" max="4074" width="1.28515625" style="3" customWidth="1"/>
    <col min="4075" max="4075" width="11.140625" style="3" bestFit="1" customWidth="1"/>
    <col min="4076" max="4076" width="11.140625" style="3" customWidth="1"/>
    <col min="4077" max="4077" width="9.7109375" style="3" customWidth="1"/>
    <col min="4078" max="4078" width="11.140625" style="3" bestFit="1" customWidth="1"/>
    <col min="4079" max="4079" width="11.28515625" style="3" bestFit="1" customWidth="1"/>
    <col min="4080" max="4080" width="9.140625" style="3"/>
    <col min="4081" max="4081" width="10.140625" style="3" bestFit="1" customWidth="1"/>
    <col min="4082" max="4082" width="12.7109375" style="3" bestFit="1" customWidth="1"/>
    <col min="4083" max="4083" width="13.28515625" style="3" bestFit="1" customWidth="1"/>
    <col min="4084" max="4084" width="11.85546875" style="3" customWidth="1"/>
    <col min="4085" max="4085" width="9.5703125" style="3" customWidth="1"/>
    <col min="4086" max="4086" width="20" style="3" customWidth="1"/>
    <col min="4087" max="4317" width="9.140625" style="3"/>
    <col min="4318" max="4318" width="3.140625" style="3" customWidth="1"/>
    <col min="4319" max="4319" width="6.7109375" style="3" customWidth="1"/>
    <col min="4320" max="4320" width="43.7109375" style="3" customWidth="1"/>
    <col min="4321" max="4322" width="10.7109375" style="3" customWidth="1"/>
    <col min="4323" max="4323" width="9.5703125" style="3" bestFit="1" customWidth="1"/>
    <col min="4324" max="4324" width="8.7109375" style="3" customWidth="1"/>
    <col min="4325" max="4326" width="10.7109375" style="3" customWidth="1"/>
    <col min="4327" max="4327" width="9.42578125" style="3" bestFit="1" customWidth="1"/>
    <col min="4328" max="4328" width="8.7109375" style="3" customWidth="1"/>
    <col min="4329" max="4329" width="11.7109375" style="3" customWidth="1"/>
    <col min="4330" max="4330" width="1.28515625" style="3" customWidth="1"/>
    <col min="4331" max="4331" width="11.140625" style="3" bestFit="1" customWidth="1"/>
    <col min="4332" max="4332" width="11.140625" style="3" customWidth="1"/>
    <col min="4333" max="4333" width="9.7109375" style="3" customWidth="1"/>
    <col min="4334" max="4334" width="11.140625" style="3" bestFit="1" customWidth="1"/>
    <col min="4335" max="4335" width="11.28515625" style="3" bestFit="1" customWidth="1"/>
    <col min="4336" max="4336" width="9.140625" style="3"/>
    <col min="4337" max="4337" width="10.140625" style="3" bestFit="1" customWidth="1"/>
    <col min="4338" max="4338" width="12.7109375" style="3" bestFit="1" customWidth="1"/>
    <col min="4339" max="4339" width="13.28515625" style="3" bestFit="1" customWidth="1"/>
    <col min="4340" max="4340" width="11.85546875" style="3" customWidth="1"/>
    <col min="4341" max="4341" width="9.5703125" style="3" customWidth="1"/>
    <col min="4342" max="4342" width="20" style="3" customWidth="1"/>
    <col min="4343" max="4573" width="9.140625" style="3"/>
    <col min="4574" max="4574" width="3.140625" style="3" customWidth="1"/>
    <col min="4575" max="4575" width="6.7109375" style="3" customWidth="1"/>
    <col min="4576" max="4576" width="43.7109375" style="3" customWidth="1"/>
    <col min="4577" max="4578" width="10.7109375" style="3" customWidth="1"/>
    <col min="4579" max="4579" width="9.5703125" style="3" bestFit="1" customWidth="1"/>
    <col min="4580" max="4580" width="8.7109375" style="3" customWidth="1"/>
    <col min="4581" max="4582" width="10.7109375" style="3" customWidth="1"/>
    <col min="4583" max="4583" width="9.42578125" style="3" bestFit="1" customWidth="1"/>
    <col min="4584" max="4584" width="8.7109375" style="3" customWidth="1"/>
    <col min="4585" max="4585" width="11.7109375" style="3" customWidth="1"/>
    <col min="4586" max="4586" width="1.28515625" style="3" customWidth="1"/>
    <col min="4587" max="4587" width="11.140625" style="3" bestFit="1" customWidth="1"/>
    <col min="4588" max="4588" width="11.140625" style="3" customWidth="1"/>
    <col min="4589" max="4589" width="9.7109375" style="3" customWidth="1"/>
    <col min="4590" max="4590" width="11.140625" style="3" bestFit="1" customWidth="1"/>
    <col min="4591" max="4591" width="11.28515625" style="3" bestFit="1" customWidth="1"/>
    <col min="4592" max="4592" width="9.140625" style="3"/>
    <col min="4593" max="4593" width="10.140625" style="3" bestFit="1" customWidth="1"/>
    <col min="4594" max="4594" width="12.7109375" style="3" bestFit="1" customWidth="1"/>
    <col min="4595" max="4595" width="13.28515625" style="3" bestFit="1" customWidth="1"/>
    <col min="4596" max="4596" width="11.85546875" style="3" customWidth="1"/>
    <col min="4597" max="4597" width="9.5703125" style="3" customWidth="1"/>
    <col min="4598" max="4598" width="20" style="3" customWidth="1"/>
    <col min="4599" max="4829" width="9.140625" style="3"/>
    <col min="4830" max="4830" width="3.140625" style="3" customWidth="1"/>
    <col min="4831" max="4831" width="6.7109375" style="3" customWidth="1"/>
    <col min="4832" max="4832" width="43.7109375" style="3" customWidth="1"/>
    <col min="4833" max="4834" width="10.7109375" style="3" customWidth="1"/>
    <col min="4835" max="4835" width="9.5703125" style="3" bestFit="1" customWidth="1"/>
    <col min="4836" max="4836" width="8.7109375" style="3" customWidth="1"/>
    <col min="4837" max="4838" width="10.7109375" style="3" customWidth="1"/>
    <col min="4839" max="4839" width="9.42578125" style="3" bestFit="1" customWidth="1"/>
    <col min="4840" max="4840" width="8.7109375" style="3" customWidth="1"/>
    <col min="4841" max="4841" width="11.7109375" style="3" customWidth="1"/>
    <col min="4842" max="4842" width="1.28515625" style="3" customWidth="1"/>
    <col min="4843" max="4843" width="11.140625" style="3" bestFit="1" customWidth="1"/>
    <col min="4844" max="4844" width="11.140625" style="3" customWidth="1"/>
    <col min="4845" max="4845" width="9.7109375" style="3" customWidth="1"/>
    <col min="4846" max="4846" width="11.140625" style="3" bestFit="1" customWidth="1"/>
    <col min="4847" max="4847" width="11.28515625" style="3" bestFit="1" customWidth="1"/>
    <col min="4848" max="4848" width="9.140625" style="3"/>
    <col min="4849" max="4849" width="10.140625" style="3" bestFit="1" customWidth="1"/>
    <col min="4850" max="4850" width="12.7109375" style="3" bestFit="1" customWidth="1"/>
    <col min="4851" max="4851" width="13.28515625" style="3" bestFit="1" customWidth="1"/>
    <col min="4852" max="4852" width="11.85546875" style="3" customWidth="1"/>
    <col min="4853" max="4853" width="9.5703125" style="3" customWidth="1"/>
    <col min="4854" max="4854" width="20" style="3" customWidth="1"/>
    <col min="4855" max="5085" width="9.140625" style="3"/>
    <col min="5086" max="5086" width="3.140625" style="3" customWidth="1"/>
    <col min="5087" max="5087" width="6.7109375" style="3" customWidth="1"/>
    <col min="5088" max="5088" width="43.7109375" style="3" customWidth="1"/>
    <col min="5089" max="5090" width="10.7109375" style="3" customWidth="1"/>
    <col min="5091" max="5091" width="9.5703125" style="3" bestFit="1" customWidth="1"/>
    <col min="5092" max="5092" width="8.7109375" style="3" customWidth="1"/>
    <col min="5093" max="5094" width="10.7109375" style="3" customWidth="1"/>
    <col min="5095" max="5095" width="9.42578125" style="3" bestFit="1" customWidth="1"/>
    <col min="5096" max="5096" width="8.7109375" style="3" customWidth="1"/>
    <col min="5097" max="5097" width="11.7109375" style="3" customWidth="1"/>
    <col min="5098" max="5098" width="1.28515625" style="3" customWidth="1"/>
    <col min="5099" max="5099" width="11.140625" style="3" bestFit="1" customWidth="1"/>
    <col min="5100" max="5100" width="11.140625" style="3" customWidth="1"/>
    <col min="5101" max="5101" width="9.7109375" style="3" customWidth="1"/>
    <col min="5102" max="5102" width="11.140625" style="3" bestFit="1" customWidth="1"/>
    <col min="5103" max="5103" width="11.28515625" style="3" bestFit="1" customWidth="1"/>
    <col min="5104" max="5104" width="9.140625" style="3"/>
    <col min="5105" max="5105" width="10.140625" style="3" bestFit="1" customWidth="1"/>
    <col min="5106" max="5106" width="12.7109375" style="3" bestFit="1" customWidth="1"/>
    <col min="5107" max="5107" width="13.28515625" style="3" bestFit="1" customWidth="1"/>
    <col min="5108" max="5108" width="11.85546875" style="3" customWidth="1"/>
    <col min="5109" max="5109" width="9.5703125" style="3" customWidth="1"/>
    <col min="5110" max="5110" width="20" style="3" customWidth="1"/>
    <col min="5111" max="5341" width="9.140625" style="3"/>
    <col min="5342" max="5342" width="3.140625" style="3" customWidth="1"/>
    <col min="5343" max="5343" width="6.7109375" style="3" customWidth="1"/>
    <col min="5344" max="5344" width="43.7109375" style="3" customWidth="1"/>
    <col min="5345" max="5346" width="10.7109375" style="3" customWidth="1"/>
    <col min="5347" max="5347" width="9.5703125" style="3" bestFit="1" customWidth="1"/>
    <col min="5348" max="5348" width="8.7109375" style="3" customWidth="1"/>
    <col min="5349" max="5350" width="10.7109375" style="3" customWidth="1"/>
    <col min="5351" max="5351" width="9.42578125" style="3" bestFit="1" customWidth="1"/>
    <col min="5352" max="5352" width="8.7109375" style="3" customWidth="1"/>
    <col min="5353" max="5353" width="11.7109375" style="3" customWidth="1"/>
    <col min="5354" max="5354" width="1.28515625" style="3" customWidth="1"/>
    <col min="5355" max="5355" width="11.140625" style="3" bestFit="1" customWidth="1"/>
    <col min="5356" max="5356" width="11.140625" style="3" customWidth="1"/>
    <col min="5357" max="5357" width="9.7109375" style="3" customWidth="1"/>
    <col min="5358" max="5358" width="11.140625" style="3" bestFit="1" customWidth="1"/>
    <col min="5359" max="5359" width="11.28515625" style="3" bestFit="1" customWidth="1"/>
    <col min="5360" max="5360" width="9.140625" style="3"/>
    <col min="5361" max="5361" width="10.140625" style="3" bestFit="1" customWidth="1"/>
    <col min="5362" max="5362" width="12.7109375" style="3" bestFit="1" customWidth="1"/>
    <col min="5363" max="5363" width="13.28515625" style="3" bestFit="1" customWidth="1"/>
    <col min="5364" max="5364" width="11.85546875" style="3" customWidth="1"/>
    <col min="5365" max="5365" width="9.5703125" style="3" customWidth="1"/>
    <col min="5366" max="5366" width="20" style="3" customWidth="1"/>
    <col min="5367" max="5597" width="9.140625" style="3"/>
    <col min="5598" max="5598" width="3.140625" style="3" customWidth="1"/>
    <col min="5599" max="5599" width="6.7109375" style="3" customWidth="1"/>
    <col min="5600" max="5600" width="43.7109375" style="3" customWidth="1"/>
    <col min="5601" max="5602" width="10.7109375" style="3" customWidth="1"/>
    <col min="5603" max="5603" width="9.5703125" style="3" bestFit="1" customWidth="1"/>
    <col min="5604" max="5604" width="8.7109375" style="3" customWidth="1"/>
    <col min="5605" max="5606" width="10.7109375" style="3" customWidth="1"/>
    <col min="5607" max="5607" width="9.42578125" style="3" bestFit="1" customWidth="1"/>
    <col min="5608" max="5608" width="8.7109375" style="3" customWidth="1"/>
    <col min="5609" max="5609" width="11.7109375" style="3" customWidth="1"/>
    <col min="5610" max="5610" width="1.28515625" style="3" customWidth="1"/>
    <col min="5611" max="5611" width="11.140625" style="3" bestFit="1" customWidth="1"/>
    <col min="5612" max="5612" width="11.140625" style="3" customWidth="1"/>
    <col min="5613" max="5613" width="9.7109375" style="3" customWidth="1"/>
    <col min="5614" max="5614" width="11.140625" style="3" bestFit="1" customWidth="1"/>
    <col min="5615" max="5615" width="11.28515625" style="3" bestFit="1" customWidth="1"/>
    <col min="5616" max="5616" width="9.140625" style="3"/>
    <col min="5617" max="5617" width="10.140625" style="3" bestFit="1" customWidth="1"/>
    <col min="5618" max="5618" width="12.7109375" style="3" bestFit="1" customWidth="1"/>
    <col min="5619" max="5619" width="13.28515625" style="3" bestFit="1" customWidth="1"/>
    <col min="5620" max="5620" width="11.85546875" style="3" customWidth="1"/>
    <col min="5621" max="5621" width="9.5703125" style="3" customWidth="1"/>
    <col min="5622" max="5622" width="20" style="3" customWidth="1"/>
    <col min="5623" max="5853" width="9.140625" style="3"/>
    <col min="5854" max="5854" width="3.140625" style="3" customWidth="1"/>
    <col min="5855" max="5855" width="6.7109375" style="3" customWidth="1"/>
    <col min="5856" max="5856" width="43.7109375" style="3" customWidth="1"/>
    <col min="5857" max="5858" width="10.7109375" style="3" customWidth="1"/>
    <col min="5859" max="5859" width="9.5703125" style="3" bestFit="1" customWidth="1"/>
    <col min="5860" max="5860" width="8.7109375" style="3" customWidth="1"/>
    <col min="5861" max="5862" width="10.7109375" style="3" customWidth="1"/>
    <col min="5863" max="5863" width="9.42578125" style="3" bestFit="1" customWidth="1"/>
    <col min="5864" max="5864" width="8.7109375" style="3" customWidth="1"/>
    <col min="5865" max="5865" width="11.7109375" style="3" customWidth="1"/>
    <col min="5866" max="5866" width="1.28515625" style="3" customWidth="1"/>
    <col min="5867" max="5867" width="11.140625" style="3" bestFit="1" customWidth="1"/>
    <col min="5868" max="5868" width="11.140625" style="3" customWidth="1"/>
    <col min="5869" max="5869" width="9.7109375" style="3" customWidth="1"/>
    <col min="5870" max="5870" width="11.140625" style="3" bestFit="1" customWidth="1"/>
    <col min="5871" max="5871" width="11.28515625" style="3" bestFit="1" customWidth="1"/>
    <col min="5872" max="5872" width="9.140625" style="3"/>
    <col min="5873" max="5873" width="10.140625" style="3" bestFit="1" customWidth="1"/>
    <col min="5874" max="5874" width="12.7109375" style="3" bestFit="1" customWidth="1"/>
    <col min="5875" max="5875" width="13.28515625" style="3" bestFit="1" customWidth="1"/>
    <col min="5876" max="5876" width="11.85546875" style="3" customWidth="1"/>
    <col min="5877" max="5877" width="9.5703125" style="3" customWidth="1"/>
    <col min="5878" max="5878" width="20" style="3" customWidth="1"/>
    <col min="5879" max="6109" width="9.140625" style="3"/>
    <col min="6110" max="6110" width="3.140625" style="3" customWidth="1"/>
    <col min="6111" max="6111" width="6.7109375" style="3" customWidth="1"/>
    <col min="6112" max="6112" width="43.7109375" style="3" customWidth="1"/>
    <col min="6113" max="6114" width="10.7109375" style="3" customWidth="1"/>
    <col min="6115" max="6115" width="9.5703125" style="3" bestFit="1" customWidth="1"/>
    <col min="6116" max="6116" width="8.7109375" style="3" customWidth="1"/>
    <col min="6117" max="6118" width="10.7109375" style="3" customWidth="1"/>
    <col min="6119" max="6119" width="9.42578125" style="3" bestFit="1" customWidth="1"/>
    <col min="6120" max="6120" width="8.7109375" style="3" customWidth="1"/>
    <col min="6121" max="6121" width="11.7109375" style="3" customWidth="1"/>
    <col min="6122" max="6122" width="1.28515625" style="3" customWidth="1"/>
    <col min="6123" max="6123" width="11.140625" style="3" bestFit="1" customWidth="1"/>
    <col min="6124" max="6124" width="11.140625" style="3" customWidth="1"/>
    <col min="6125" max="6125" width="9.7109375" style="3" customWidth="1"/>
    <col min="6126" max="6126" width="11.140625" style="3" bestFit="1" customWidth="1"/>
    <col min="6127" max="6127" width="11.28515625" style="3" bestFit="1" customWidth="1"/>
    <col min="6128" max="6128" width="9.140625" style="3"/>
    <col min="6129" max="6129" width="10.140625" style="3" bestFit="1" customWidth="1"/>
    <col min="6130" max="6130" width="12.7109375" style="3" bestFit="1" customWidth="1"/>
    <col min="6131" max="6131" width="13.28515625" style="3" bestFit="1" customWidth="1"/>
    <col min="6132" max="6132" width="11.85546875" style="3" customWidth="1"/>
    <col min="6133" max="6133" width="9.5703125" style="3" customWidth="1"/>
    <col min="6134" max="6134" width="20" style="3" customWidth="1"/>
    <col min="6135" max="6365" width="9.140625" style="3"/>
    <col min="6366" max="6366" width="3.140625" style="3" customWidth="1"/>
    <col min="6367" max="6367" width="6.7109375" style="3" customWidth="1"/>
    <col min="6368" max="6368" width="43.7109375" style="3" customWidth="1"/>
    <col min="6369" max="6370" width="10.7109375" style="3" customWidth="1"/>
    <col min="6371" max="6371" width="9.5703125" style="3" bestFit="1" customWidth="1"/>
    <col min="6372" max="6372" width="8.7109375" style="3" customWidth="1"/>
    <col min="6373" max="6374" width="10.7109375" style="3" customWidth="1"/>
    <col min="6375" max="6375" width="9.42578125" style="3" bestFit="1" customWidth="1"/>
    <col min="6376" max="6376" width="8.7109375" style="3" customWidth="1"/>
    <col min="6377" max="6377" width="11.7109375" style="3" customWidth="1"/>
    <col min="6378" max="6378" width="1.28515625" style="3" customWidth="1"/>
    <col min="6379" max="6379" width="11.140625" style="3" bestFit="1" customWidth="1"/>
    <col min="6380" max="6380" width="11.140625" style="3" customWidth="1"/>
    <col min="6381" max="6381" width="9.7109375" style="3" customWidth="1"/>
    <col min="6382" max="6382" width="11.140625" style="3" bestFit="1" customWidth="1"/>
    <col min="6383" max="6383" width="11.28515625" style="3" bestFit="1" customWidth="1"/>
    <col min="6384" max="6384" width="9.140625" style="3"/>
    <col min="6385" max="6385" width="10.140625" style="3" bestFit="1" customWidth="1"/>
    <col min="6386" max="6386" width="12.7109375" style="3" bestFit="1" customWidth="1"/>
    <col min="6387" max="6387" width="13.28515625" style="3" bestFit="1" customWidth="1"/>
    <col min="6388" max="6388" width="11.85546875" style="3" customWidth="1"/>
    <col min="6389" max="6389" width="9.5703125" style="3" customWidth="1"/>
    <col min="6390" max="6390" width="20" style="3" customWidth="1"/>
    <col min="6391" max="6621" width="9.140625" style="3"/>
    <col min="6622" max="6622" width="3.140625" style="3" customWidth="1"/>
    <col min="6623" max="6623" width="6.7109375" style="3" customWidth="1"/>
    <col min="6624" max="6624" width="43.7109375" style="3" customWidth="1"/>
    <col min="6625" max="6626" width="10.7109375" style="3" customWidth="1"/>
    <col min="6627" max="6627" width="9.5703125" style="3" bestFit="1" customWidth="1"/>
    <col min="6628" max="6628" width="8.7109375" style="3" customWidth="1"/>
    <col min="6629" max="6630" width="10.7109375" style="3" customWidth="1"/>
    <col min="6631" max="6631" width="9.42578125" style="3" bestFit="1" customWidth="1"/>
    <col min="6632" max="6632" width="8.7109375" style="3" customWidth="1"/>
    <col min="6633" max="6633" width="11.7109375" style="3" customWidth="1"/>
    <col min="6634" max="6634" width="1.28515625" style="3" customWidth="1"/>
    <col min="6635" max="6635" width="11.140625" style="3" bestFit="1" customWidth="1"/>
    <col min="6636" max="6636" width="11.140625" style="3" customWidth="1"/>
    <col min="6637" max="6637" width="9.7109375" style="3" customWidth="1"/>
    <col min="6638" max="6638" width="11.140625" style="3" bestFit="1" customWidth="1"/>
    <col min="6639" max="6639" width="11.28515625" style="3" bestFit="1" customWidth="1"/>
    <col min="6640" max="6640" width="9.140625" style="3"/>
    <col min="6641" max="6641" width="10.140625" style="3" bestFit="1" customWidth="1"/>
    <col min="6642" max="6642" width="12.7109375" style="3" bestFit="1" customWidth="1"/>
    <col min="6643" max="6643" width="13.28515625" style="3" bestFit="1" customWidth="1"/>
    <col min="6644" max="6644" width="11.85546875" style="3" customWidth="1"/>
    <col min="6645" max="6645" width="9.5703125" style="3" customWidth="1"/>
    <col min="6646" max="6646" width="20" style="3" customWidth="1"/>
    <col min="6647" max="6877" width="9.140625" style="3"/>
    <col min="6878" max="6878" width="3.140625" style="3" customWidth="1"/>
    <col min="6879" max="6879" width="6.7109375" style="3" customWidth="1"/>
    <col min="6880" max="6880" width="43.7109375" style="3" customWidth="1"/>
    <col min="6881" max="6882" width="10.7109375" style="3" customWidth="1"/>
    <col min="6883" max="6883" width="9.5703125" style="3" bestFit="1" customWidth="1"/>
    <col min="6884" max="6884" width="8.7109375" style="3" customWidth="1"/>
    <col min="6885" max="6886" width="10.7109375" style="3" customWidth="1"/>
    <col min="6887" max="6887" width="9.42578125" style="3" bestFit="1" customWidth="1"/>
    <col min="6888" max="6888" width="8.7109375" style="3" customWidth="1"/>
    <col min="6889" max="6889" width="11.7109375" style="3" customWidth="1"/>
    <col min="6890" max="6890" width="1.28515625" style="3" customWidth="1"/>
    <col min="6891" max="6891" width="11.140625" style="3" bestFit="1" customWidth="1"/>
    <col min="6892" max="6892" width="11.140625" style="3" customWidth="1"/>
    <col min="6893" max="6893" width="9.7109375" style="3" customWidth="1"/>
    <col min="6894" max="6894" width="11.140625" style="3" bestFit="1" customWidth="1"/>
    <col min="6895" max="6895" width="11.28515625" style="3" bestFit="1" customWidth="1"/>
    <col min="6896" max="6896" width="9.140625" style="3"/>
    <col min="6897" max="6897" width="10.140625" style="3" bestFit="1" customWidth="1"/>
    <col min="6898" max="6898" width="12.7109375" style="3" bestFit="1" customWidth="1"/>
    <col min="6899" max="6899" width="13.28515625" style="3" bestFit="1" customWidth="1"/>
    <col min="6900" max="6900" width="11.85546875" style="3" customWidth="1"/>
    <col min="6901" max="6901" width="9.5703125" style="3" customWidth="1"/>
    <col min="6902" max="6902" width="20" style="3" customWidth="1"/>
    <col min="6903" max="7133" width="9.140625" style="3"/>
    <col min="7134" max="7134" width="3.140625" style="3" customWidth="1"/>
    <col min="7135" max="7135" width="6.7109375" style="3" customWidth="1"/>
    <col min="7136" max="7136" width="43.7109375" style="3" customWidth="1"/>
    <col min="7137" max="7138" width="10.7109375" style="3" customWidth="1"/>
    <col min="7139" max="7139" width="9.5703125" style="3" bestFit="1" customWidth="1"/>
    <col min="7140" max="7140" width="8.7109375" style="3" customWidth="1"/>
    <col min="7141" max="7142" width="10.7109375" style="3" customWidth="1"/>
    <col min="7143" max="7143" width="9.42578125" style="3" bestFit="1" customWidth="1"/>
    <col min="7144" max="7144" width="8.7109375" style="3" customWidth="1"/>
    <col min="7145" max="7145" width="11.7109375" style="3" customWidth="1"/>
    <col min="7146" max="7146" width="1.28515625" style="3" customWidth="1"/>
    <col min="7147" max="7147" width="11.140625" style="3" bestFit="1" customWidth="1"/>
    <col min="7148" max="7148" width="11.140625" style="3" customWidth="1"/>
    <col min="7149" max="7149" width="9.7109375" style="3" customWidth="1"/>
    <col min="7150" max="7150" width="11.140625" style="3" bestFit="1" customWidth="1"/>
    <col min="7151" max="7151" width="11.28515625" style="3" bestFit="1" customWidth="1"/>
    <col min="7152" max="7152" width="9.140625" style="3"/>
    <col min="7153" max="7153" width="10.140625" style="3" bestFit="1" customWidth="1"/>
    <col min="7154" max="7154" width="12.7109375" style="3" bestFit="1" customWidth="1"/>
    <col min="7155" max="7155" width="13.28515625" style="3" bestFit="1" customWidth="1"/>
    <col min="7156" max="7156" width="11.85546875" style="3" customWidth="1"/>
    <col min="7157" max="7157" width="9.5703125" style="3" customWidth="1"/>
    <col min="7158" max="7158" width="20" style="3" customWidth="1"/>
    <col min="7159" max="7389" width="9.140625" style="3"/>
    <col min="7390" max="7390" width="3.140625" style="3" customWidth="1"/>
    <col min="7391" max="7391" width="6.7109375" style="3" customWidth="1"/>
    <col min="7392" max="7392" width="43.7109375" style="3" customWidth="1"/>
    <col min="7393" max="7394" width="10.7109375" style="3" customWidth="1"/>
    <col min="7395" max="7395" width="9.5703125" style="3" bestFit="1" customWidth="1"/>
    <col min="7396" max="7396" width="8.7109375" style="3" customWidth="1"/>
    <col min="7397" max="7398" width="10.7109375" style="3" customWidth="1"/>
    <col min="7399" max="7399" width="9.42578125" style="3" bestFit="1" customWidth="1"/>
    <col min="7400" max="7400" width="8.7109375" style="3" customWidth="1"/>
    <col min="7401" max="7401" width="11.7109375" style="3" customWidth="1"/>
    <col min="7402" max="7402" width="1.28515625" style="3" customWidth="1"/>
    <col min="7403" max="7403" width="11.140625" style="3" bestFit="1" customWidth="1"/>
    <col min="7404" max="7404" width="11.140625" style="3" customWidth="1"/>
    <col min="7405" max="7405" width="9.7109375" style="3" customWidth="1"/>
    <col min="7406" max="7406" width="11.140625" style="3" bestFit="1" customWidth="1"/>
    <col min="7407" max="7407" width="11.28515625" style="3" bestFit="1" customWidth="1"/>
    <col min="7408" max="7408" width="9.140625" style="3"/>
    <col min="7409" max="7409" width="10.140625" style="3" bestFit="1" customWidth="1"/>
    <col min="7410" max="7410" width="12.7109375" style="3" bestFit="1" customWidth="1"/>
    <col min="7411" max="7411" width="13.28515625" style="3" bestFit="1" customWidth="1"/>
    <col min="7412" max="7412" width="11.85546875" style="3" customWidth="1"/>
    <col min="7413" max="7413" width="9.5703125" style="3" customWidth="1"/>
    <col min="7414" max="7414" width="20" style="3" customWidth="1"/>
    <col min="7415" max="7645" width="9.140625" style="3"/>
    <col min="7646" max="7646" width="3.140625" style="3" customWidth="1"/>
    <col min="7647" max="7647" width="6.7109375" style="3" customWidth="1"/>
    <col min="7648" max="7648" width="43.7109375" style="3" customWidth="1"/>
    <col min="7649" max="7650" width="10.7109375" style="3" customWidth="1"/>
    <col min="7651" max="7651" width="9.5703125" style="3" bestFit="1" customWidth="1"/>
    <col min="7652" max="7652" width="8.7109375" style="3" customWidth="1"/>
    <col min="7653" max="7654" width="10.7109375" style="3" customWidth="1"/>
    <col min="7655" max="7655" width="9.42578125" style="3" bestFit="1" customWidth="1"/>
    <col min="7656" max="7656" width="8.7109375" style="3" customWidth="1"/>
    <col min="7657" max="7657" width="11.7109375" style="3" customWidth="1"/>
    <col min="7658" max="7658" width="1.28515625" style="3" customWidth="1"/>
    <col min="7659" max="7659" width="11.140625" style="3" bestFit="1" customWidth="1"/>
    <col min="7660" max="7660" width="11.140625" style="3" customWidth="1"/>
    <col min="7661" max="7661" width="9.7109375" style="3" customWidth="1"/>
    <col min="7662" max="7662" width="11.140625" style="3" bestFit="1" customWidth="1"/>
    <col min="7663" max="7663" width="11.28515625" style="3" bestFit="1" customWidth="1"/>
    <col min="7664" max="7664" width="9.140625" style="3"/>
    <col min="7665" max="7665" width="10.140625" style="3" bestFit="1" customWidth="1"/>
    <col min="7666" max="7666" width="12.7109375" style="3" bestFit="1" customWidth="1"/>
    <col min="7667" max="7667" width="13.28515625" style="3" bestFit="1" customWidth="1"/>
    <col min="7668" max="7668" width="11.85546875" style="3" customWidth="1"/>
    <col min="7669" max="7669" width="9.5703125" style="3" customWidth="1"/>
    <col min="7670" max="7670" width="20" style="3" customWidth="1"/>
    <col min="7671" max="7901" width="9.140625" style="3"/>
    <col min="7902" max="7902" width="3.140625" style="3" customWidth="1"/>
    <col min="7903" max="7903" width="6.7109375" style="3" customWidth="1"/>
    <col min="7904" max="7904" width="43.7109375" style="3" customWidth="1"/>
    <col min="7905" max="7906" width="10.7109375" style="3" customWidth="1"/>
    <col min="7907" max="7907" width="9.5703125" style="3" bestFit="1" customWidth="1"/>
    <col min="7908" max="7908" width="8.7109375" style="3" customWidth="1"/>
    <col min="7909" max="7910" width="10.7109375" style="3" customWidth="1"/>
    <col min="7911" max="7911" width="9.42578125" style="3" bestFit="1" customWidth="1"/>
    <col min="7912" max="7912" width="8.7109375" style="3" customWidth="1"/>
    <col min="7913" max="7913" width="11.7109375" style="3" customWidth="1"/>
    <col min="7914" max="7914" width="1.28515625" style="3" customWidth="1"/>
    <col min="7915" max="7915" width="11.140625" style="3" bestFit="1" customWidth="1"/>
    <col min="7916" max="7916" width="11.140625" style="3" customWidth="1"/>
    <col min="7917" max="7917" width="9.7109375" style="3" customWidth="1"/>
    <col min="7918" max="7918" width="11.140625" style="3" bestFit="1" customWidth="1"/>
    <col min="7919" max="7919" width="11.28515625" style="3" bestFit="1" customWidth="1"/>
    <col min="7920" max="7920" width="9.140625" style="3"/>
    <col min="7921" max="7921" width="10.140625" style="3" bestFit="1" customWidth="1"/>
    <col min="7922" max="7922" width="12.7109375" style="3" bestFit="1" customWidth="1"/>
    <col min="7923" max="7923" width="13.28515625" style="3" bestFit="1" customWidth="1"/>
    <col min="7924" max="7924" width="11.85546875" style="3" customWidth="1"/>
    <col min="7925" max="7925" width="9.5703125" style="3" customWidth="1"/>
    <col min="7926" max="7926" width="20" style="3" customWidth="1"/>
    <col min="7927" max="8157" width="9.140625" style="3"/>
    <col min="8158" max="8158" width="3.140625" style="3" customWidth="1"/>
    <col min="8159" max="8159" width="6.7109375" style="3" customWidth="1"/>
    <col min="8160" max="8160" width="43.7109375" style="3" customWidth="1"/>
    <col min="8161" max="8162" width="10.7109375" style="3" customWidth="1"/>
    <col min="8163" max="8163" width="9.5703125" style="3" bestFit="1" customWidth="1"/>
    <col min="8164" max="8164" width="8.7109375" style="3" customWidth="1"/>
    <col min="8165" max="8166" width="10.7109375" style="3" customWidth="1"/>
    <col min="8167" max="8167" width="9.42578125" style="3" bestFit="1" customWidth="1"/>
    <col min="8168" max="8168" width="8.7109375" style="3" customWidth="1"/>
    <col min="8169" max="8169" width="11.7109375" style="3" customWidth="1"/>
    <col min="8170" max="8170" width="1.28515625" style="3" customWidth="1"/>
    <col min="8171" max="8171" width="11.140625" style="3" bestFit="1" customWidth="1"/>
    <col min="8172" max="8172" width="11.140625" style="3" customWidth="1"/>
    <col min="8173" max="8173" width="9.7109375" style="3" customWidth="1"/>
    <col min="8174" max="8174" width="11.140625" style="3" bestFit="1" customWidth="1"/>
    <col min="8175" max="8175" width="11.28515625" style="3" bestFit="1" customWidth="1"/>
    <col min="8176" max="8176" width="9.140625" style="3"/>
    <col min="8177" max="8177" width="10.140625" style="3" bestFit="1" customWidth="1"/>
    <col min="8178" max="8178" width="12.7109375" style="3" bestFit="1" customWidth="1"/>
    <col min="8179" max="8179" width="13.28515625" style="3" bestFit="1" customWidth="1"/>
    <col min="8180" max="8180" width="11.85546875" style="3" customWidth="1"/>
    <col min="8181" max="8181" width="9.5703125" style="3" customWidth="1"/>
    <col min="8182" max="8182" width="20" style="3" customWidth="1"/>
    <col min="8183" max="8413" width="9.140625" style="3"/>
    <col min="8414" max="8414" width="3.140625" style="3" customWidth="1"/>
    <col min="8415" max="8415" width="6.7109375" style="3" customWidth="1"/>
    <col min="8416" max="8416" width="43.7109375" style="3" customWidth="1"/>
    <col min="8417" max="8418" width="10.7109375" style="3" customWidth="1"/>
    <col min="8419" max="8419" width="9.5703125" style="3" bestFit="1" customWidth="1"/>
    <col min="8420" max="8420" width="8.7109375" style="3" customWidth="1"/>
    <col min="8421" max="8422" width="10.7109375" style="3" customWidth="1"/>
    <col min="8423" max="8423" width="9.42578125" style="3" bestFit="1" customWidth="1"/>
    <col min="8424" max="8424" width="8.7109375" style="3" customWidth="1"/>
    <col min="8425" max="8425" width="11.7109375" style="3" customWidth="1"/>
    <col min="8426" max="8426" width="1.28515625" style="3" customWidth="1"/>
    <col min="8427" max="8427" width="11.140625" style="3" bestFit="1" customWidth="1"/>
    <col min="8428" max="8428" width="11.140625" style="3" customWidth="1"/>
    <col min="8429" max="8429" width="9.7109375" style="3" customWidth="1"/>
    <col min="8430" max="8430" width="11.140625" style="3" bestFit="1" customWidth="1"/>
    <col min="8431" max="8431" width="11.28515625" style="3" bestFit="1" customWidth="1"/>
    <col min="8432" max="8432" width="9.140625" style="3"/>
    <col min="8433" max="8433" width="10.140625" style="3" bestFit="1" customWidth="1"/>
    <col min="8434" max="8434" width="12.7109375" style="3" bestFit="1" customWidth="1"/>
    <col min="8435" max="8435" width="13.28515625" style="3" bestFit="1" customWidth="1"/>
    <col min="8436" max="8436" width="11.85546875" style="3" customWidth="1"/>
    <col min="8437" max="8437" width="9.5703125" style="3" customWidth="1"/>
    <col min="8438" max="8438" width="20" style="3" customWidth="1"/>
    <col min="8439" max="8669" width="9.140625" style="3"/>
    <col min="8670" max="8670" width="3.140625" style="3" customWidth="1"/>
    <col min="8671" max="8671" width="6.7109375" style="3" customWidth="1"/>
    <col min="8672" max="8672" width="43.7109375" style="3" customWidth="1"/>
    <col min="8673" max="8674" width="10.7109375" style="3" customWidth="1"/>
    <col min="8675" max="8675" width="9.5703125" style="3" bestFit="1" customWidth="1"/>
    <col min="8676" max="8676" width="8.7109375" style="3" customWidth="1"/>
    <col min="8677" max="8678" width="10.7109375" style="3" customWidth="1"/>
    <col min="8679" max="8679" width="9.42578125" style="3" bestFit="1" customWidth="1"/>
    <col min="8680" max="8680" width="8.7109375" style="3" customWidth="1"/>
    <col min="8681" max="8681" width="11.7109375" style="3" customWidth="1"/>
    <col min="8682" max="8682" width="1.28515625" style="3" customWidth="1"/>
    <col min="8683" max="8683" width="11.140625" style="3" bestFit="1" customWidth="1"/>
    <col min="8684" max="8684" width="11.140625" style="3" customWidth="1"/>
    <col min="8685" max="8685" width="9.7109375" style="3" customWidth="1"/>
    <col min="8686" max="8686" width="11.140625" style="3" bestFit="1" customWidth="1"/>
    <col min="8687" max="8687" width="11.28515625" style="3" bestFit="1" customWidth="1"/>
    <col min="8688" max="8688" width="9.140625" style="3"/>
    <col min="8689" max="8689" width="10.140625" style="3" bestFit="1" customWidth="1"/>
    <col min="8690" max="8690" width="12.7109375" style="3" bestFit="1" customWidth="1"/>
    <col min="8691" max="8691" width="13.28515625" style="3" bestFit="1" customWidth="1"/>
    <col min="8692" max="8692" width="11.85546875" style="3" customWidth="1"/>
    <col min="8693" max="8693" width="9.5703125" style="3" customWidth="1"/>
    <col min="8694" max="8694" width="20" style="3" customWidth="1"/>
    <col min="8695" max="8925" width="9.140625" style="3"/>
    <col min="8926" max="8926" width="3.140625" style="3" customWidth="1"/>
    <col min="8927" max="8927" width="6.7109375" style="3" customWidth="1"/>
    <col min="8928" max="8928" width="43.7109375" style="3" customWidth="1"/>
    <col min="8929" max="8930" width="10.7109375" style="3" customWidth="1"/>
    <col min="8931" max="8931" width="9.5703125" style="3" bestFit="1" customWidth="1"/>
    <col min="8932" max="8932" width="8.7109375" style="3" customWidth="1"/>
    <col min="8933" max="8934" width="10.7109375" style="3" customWidth="1"/>
    <col min="8935" max="8935" width="9.42578125" style="3" bestFit="1" customWidth="1"/>
    <col min="8936" max="8936" width="8.7109375" style="3" customWidth="1"/>
    <col min="8937" max="8937" width="11.7109375" style="3" customWidth="1"/>
    <col min="8938" max="8938" width="1.28515625" style="3" customWidth="1"/>
    <col min="8939" max="8939" width="11.140625" style="3" bestFit="1" customWidth="1"/>
    <col min="8940" max="8940" width="11.140625" style="3" customWidth="1"/>
    <col min="8941" max="8941" width="9.7109375" style="3" customWidth="1"/>
    <col min="8942" max="8942" width="11.140625" style="3" bestFit="1" customWidth="1"/>
    <col min="8943" max="8943" width="11.28515625" style="3" bestFit="1" customWidth="1"/>
    <col min="8944" max="8944" width="9.140625" style="3"/>
    <col min="8945" max="8945" width="10.140625" style="3" bestFit="1" customWidth="1"/>
    <col min="8946" max="8946" width="12.7109375" style="3" bestFit="1" customWidth="1"/>
    <col min="8947" max="8947" width="13.28515625" style="3" bestFit="1" customWidth="1"/>
    <col min="8948" max="8948" width="11.85546875" style="3" customWidth="1"/>
    <col min="8949" max="8949" width="9.5703125" style="3" customWidth="1"/>
    <col min="8950" max="8950" width="20" style="3" customWidth="1"/>
    <col min="8951" max="9181" width="9.140625" style="3"/>
    <col min="9182" max="9182" width="3.140625" style="3" customWidth="1"/>
    <col min="9183" max="9183" width="6.7109375" style="3" customWidth="1"/>
    <col min="9184" max="9184" width="43.7109375" style="3" customWidth="1"/>
    <col min="9185" max="9186" width="10.7109375" style="3" customWidth="1"/>
    <col min="9187" max="9187" width="9.5703125" style="3" bestFit="1" customWidth="1"/>
    <col min="9188" max="9188" width="8.7109375" style="3" customWidth="1"/>
    <col min="9189" max="9190" width="10.7109375" style="3" customWidth="1"/>
    <col min="9191" max="9191" width="9.42578125" style="3" bestFit="1" customWidth="1"/>
    <col min="9192" max="9192" width="8.7109375" style="3" customWidth="1"/>
    <col min="9193" max="9193" width="11.7109375" style="3" customWidth="1"/>
    <col min="9194" max="9194" width="1.28515625" style="3" customWidth="1"/>
    <col min="9195" max="9195" width="11.140625" style="3" bestFit="1" customWidth="1"/>
    <col min="9196" max="9196" width="11.140625" style="3" customWidth="1"/>
    <col min="9197" max="9197" width="9.7109375" style="3" customWidth="1"/>
    <col min="9198" max="9198" width="11.140625" style="3" bestFit="1" customWidth="1"/>
    <col min="9199" max="9199" width="11.28515625" style="3" bestFit="1" customWidth="1"/>
    <col min="9200" max="9200" width="9.140625" style="3"/>
    <col min="9201" max="9201" width="10.140625" style="3" bestFit="1" customWidth="1"/>
    <col min="9202" max="9202" width="12.7109375" style="3" bestFit="1" customWidth="1"/>
    <col min="9203" max="9203" width="13.28515625" style="3" bestFit="1" customWidth="1"/>
    <col min="9204" max="9204" width="11.85546875" style="3" customWidth="1"/>
    <col min="9205" max="9205" width="9.5703125" style="3" customWidth="1"/>
    <col min="9206" max="9206" width="20" style="3" customWidth="1"/>
    <col min="9207" max="9437" width="9.140625" style="3"/>
    <col min="9438" max="9438" width="3.140625" style="3" customWidth="1"/>
    <col min="9439" max="9439" width="6.7109375" style="3" customWidth="1"/>
    <col min="9440" max="9440" width="43.7109375" style="3" customWidth="1"/>
    <col min="9441" max="9442" width="10.7109375" style="3" customWidth="1"/>
    <col min="9443" max="9443" width="9.5703125" style="3" bestFit="1" customWidth="1"/>
    <col min="9444" max="9444" width="8.7109375" style="3" customWidth="1"/>
    <col min="9445" max="9446" width="10.7109375" style="3" customWidth="1"/>
    <col min="9447" max="9447" width="9.42578125" style="3" bestFit="1" customWidth="1"/>
    <col min="9448" max="9448" width="8.7109375" style="3" customWidth="1"/>
    <col min="9449" max="9449" width="11.7109375" style="3" customWidth="1"/>
    <col min="9450" max="9450" width="1.28515625" style="3" customWidth="1"/>
    <col min="9451" max="9451" width="11.140625" style="3" bestFit="1" customWidth="1"/>
    <col min="9452" max="9452" width="11.140625" style="3" customWidth="1"/>
    <col min="9453" max="9453" width="9.7109375" style="3" customWidth="1"/>
    <col min="9454" max="9454" width="11.140625" style="3" bestFit="1" customWidth="1"/>
    <col min="9455" max="9455" width="11.28515625" style="3" bestFit="1" customWidth="1"/>
    <col min="9456" max="9456" width="9.140625" style="3"/>
    <col min="9457" max="9457" width="10.140625" style="3" bestFit="1" customWidth="1"/>
    <col min="9458" max="9458" width="12.7109375" style="3" bestFit="1" customWidth="1"/>
    <col min="9459" max="9459" width="13.28515625" style="3" bestFit="1" customWidth="1"/>
    <col min="9460" max="9460" width="11.85546875" style="3" customWidth="1"/>
    <col min="9461" max="9461" width="9.5703125" style="3" customWidth="1"/>
    <col min="9462" max="9462" width="20" style="3" customWidth="1"/>
    <col min="9463" max="9693" width="9.140625" style="3"/>
    <col min="9694" max="9694" width="3.140625" style="3" customWidth="1"/>
    <col min="9695" max="9695" width="6.7109375" style="3" customWidth="1"/>
    <col min="9696" max="9696" width="43.7109375" style="3" customWidth="1"/>
    <col min="9697" max="9698" width="10.7109375" style="3" customWidth="1"/>
    <col min="9699" max="9699" width="9.5703125" style="3" bestFit="1" customWidth="1"/>
    <col min="9700" max="9700" width="8.7109375" style="3" customWidth="1"/>
    <col min="9701" max="9702" width="10.7109375" style="3" customWidth="1"/>
    <col min="9703" max="9703" width="9.42578125" style="3" bestFit="1" customWidth="1"/>
    <col min="9704" max="9704" width="8.7109375" style="3" customWidth="1"/>
    <col min="9705" max="9705" width="11.7109375" style="3" customWidth="1"/>
    <col min="9706" max="9706" width="1.28515625" style="3" customWidth="1"/>
    <col min="9707" max="9707" width="11.140625" style="3" bestFit="1" customWidth="1"/>
    <col min="9708" max="9708" width="11.140625" style="3" customWidth="1"/>
    <col min="9709" max="9709" width="9.7109375" style="3" customWidth="1"/>
    <col min="9710" max="9710" width="11.140625" style="3" bestFit="1" customWidth="1"/>
    <col min="9711" max="9711" width="11.28515625" style="3" bestFit="1" customWidth="1"/>
    <col min="9712" max="9712" width="9.140625" style="3"/>
    <col min="9713" max="9713" width="10.140625" style="3" bestFit="1" customWidth="1"/>
    <col min="9714" max="9714" width="12.7109375" style="3" bestFit="1" customWidth="1"/>
    <col min="9715" max="9715" width="13.28515625" style="3" bestFit="1" customWidth="1"/>
    <col min="9716" max="9716" width="11.85546875" style="3" customWidth="1"/>
    <col min="9717" max="9717" width="9.5703125" style="3" customWidth="1"/>
    <col min="9718" max="9718" width="20" style="3" customWidth="1"/>
    <col min="9719" max="9949" width="9.140625" style="3"/>
    <col min="9950" max="9950" width="3.140625" style="3" customWidth="1"/>
    <col min="9951" max="9951" width="6.7109375" style="3" customWidth="1"/>
    <col min="9952" max="9952" width="43.7109375" style="3" customWidth="1"/>
    <col min="9953" max="9954" width="10.7109375" style="3" customWidth="1"/>
    <col min="9955" max="9955" width="9.5703125" style="3" bestFit="1" customWidth="1"/>
    <col min="9956" max="9956" width="8.7109375" style="3" customWidth="1"/>
    <col min="9957" max="9958" width="10.7109375" style="3" customWidth="1"/>
    <col min="9959" max="9959" width="9.42578125" style="3" bestFit="1" customWidth="1"/>
    <col min="9960" max="9960" width="8.7109375" style="3" customWidth="1"/>
    <col min="9961" max="9961" width="11.7109375" style="3" customWidth="1"/>
    <col min="9962" max="9962" width="1.28515625" style="3" customWidth="1"/>
    <col min="9963" max="9963" width="11.140625" style="3" bestFit="1" customWidth="1"/>
    <col min="9964" max="9964" width="11.140625" style="3" customWidth="1"/>
    <col min="9965" max="9965" width="9.7109375" style="3" customWidth="1"/>
    <col min="9966" max="9966" width="11.140625" style="3" bestFit="1" customWidth="1"/>
    <col min="9967" max="9967" width="11.28515625" style="3" bestFit="1" customWidth="1"/>
    <col min="9968" max="9968" width="9.140625" style="3"/>
    <col min="9969" max="9969" width="10.140625" style="3" bestFit="1" customWidth="1"/>
    <col min="9970" max="9970" width="12.7109375" style="3" bestFit="1" customWidth="1"/>
    <col min="9971" max="9971" width="13.28515625" style="3" bestFit="1" customWidth="1"/>
    <col min="9972" max="9972" width="11.85546875" style="3" customWidth="1"/>
    <col min="9973" max="9973" width="9.5703125" style="3" customWidth="1"/>
    <col min="9974" max="9974" width="20" style="3" customWidth="1"/>
    <col min="9975" max="10205" width="9.140625" style="3"/>
    <col min="10206" max="10206" width="3.140625" style="3" customWidth="1"/>
    <col min="10207" max="10207" width="6.7109375" style="3" customWidth="1"/>
    <col min="10208" max="10208" width="43.7109375" style="3" customWidth="1"/>
    <col min="10209" max="10210" width="10.7109375" style="3" customWidth="1"/>
    <col min="10211" max="10211" width="9.5703125" style="3" bestFit="1" customWidth="1"/>
    <col min="10212" max="10212" width="8.7109375" style="3" customWidth="1"/>
    <col min="10213" max="10214" width="10.7109375" style="3" customWidth="1"/>
    <col min="10215" max="10215" width="9.42578125" style="3" bestFit="1" customWidth="1"/>
    <col min="10216" max="10216" width="8.7109375" style="3" customWidth="1"/>
    <col min="10217" max="10217" width="11.7109375" style="3" customWidth="1"/>
    <col min="10218" max="10218" width="1.28515625" style="3" customWidth="1"/>
    <col min="10219" max="10219" width="11.140625" style="3" bestFit="1" customWidth="1"/>
    <col min="10220" max="10220" width="11.140625" style="3" customWidth="1"/>
    <col min="10221" max="10221" width="9.7109375" style="3" customWidth="1"/>
    <col min="10222" max="10222" width="11.140625" style="3" bestFit="1" customWidth="1"/>
    <col min="10223" max="10223" width="11.28515625" style="3" bestFit="1" customWidth="1"/>
    <col min="10224" max="10224" width="9.140625" style="3"/>
    <col min="10225" max="10225" width="10.140625" style="3" bestFit="1" customWidth="1"/>
    <col min="10226" max="10226" width="12.7109375" style="3" bestFit="1" customWidth="1"/>
    <col min="10227" max="10227" width="13.28515625" style="3" bestFit="1" customWidth="1"/>
    <col min="10228" max="10228" width="11.85546875" style="3" customWidth="1"/>
    <col min="10229" max="10229" width="9.5703125" style="3" customWidth="1"/>
    <col min="10230" max="10230" width="20" style="3" customWidth="1"/>
    <col min="10231" max="10461" width="9.140625" style="3"/>
    <col min="10462" max="10462" width="3.140625" style="3" customWidth="1"/>
    <col min="10463" max="10463" width="6.7109375" style="3" customWidth="1"/>
    <col min="10464" max="10464" width="43.7109375" style="3" customWidth="1"/>
    <col min="10465" max="10466" width="10.7109375" style="3" customWidth="1"/>
    <col min="10467" max="10467" width="9.5703125" style="3" bestFit="1" customWidth="1"/>
    <col min="10468" max="10468" width="8.7109375" style="3" customWidth="1"/>
    <col min="10469" max="10470" width="10.7109375" style="3" customWidth="1"/>
    <col min="10471" max="10471" width="9.42578125" style="3" bestFit="1" customWidth="1"/>
    <col min="10472" max="10472" width="8.7109375" style="3" customWidth="1"/>
    <col min="10473" max="10473" width="11.7109375" style="3" customWidth="1"/>
    <col min="10474" max="10474" width="1.28515625" style="3" customWidth="1"/>
    <col min="10475" max="10475" width="11.140625" style="3" bestFit="1" customWidth="1"/>
    <col min="10476" max="10476" width="11.140625" style="3" customWidth="1"/>
    <col min="10477" max="10477" width="9.7109375" style="3" customWidth="1"/>
    <col min="10478" max="10478" width="11.140625" style="3" bestFit="1" customWidth="1"/>
    <col min="10479" max="10479" width="11.28515625" style="3" bestFit="1" customWidth="1"/>
    <col min="10480" max="10480" width="9.140625" style="3"/>
    <col min="10481" max="10481" width="10.140625" style="3" bestFit="1" customWidth="1"/>
    <col min="10482" max="10482" width="12.7109375" style="3" bestFit="1" customWidth="1"/>
    <col min="10483" max="10483" width="13.28515625" style="3" bestFit="1" customWidth="1"/>
    <col min="10484" max="10484" width="11.85546875" style="3" customWidth="1"/>
    <col min="10485" max="10485" width="9.5703125" style="3" customWidth="1"/>
    <col min="10486" max="10486" width="20" style="3" customWidth="1"/>
    <col min="10487" max="10717" width="9.140625" style="3"/>
    <col min="10718" max="10718" width="3.140625" style="3" customWidth="1"/>
    <col min="10719" max="10719" width="6.7109375" style="3" customWidth="1"/>
    <col min="10720" max="10720" width="43.7109375" style="3" customWidth="1"/>
    <col min="10721" max="10722" width="10.7109375" style="3" customWidth="1"/>
    <col min="10723" max="10723" width="9.5703125" style="3" bestFit="1" customWidth="1"/>
    <col min="10724" max="10724" width="8.7109375" style="3" customWidth="1"/>
    <col min="10725" max="10726" width="10.7109375" style="3" customWidth="1"/>
    <col min="10727" max="10727" width="9.42578125" style="3" bestFit="1" customWidth="1"/>
    <col min="10728" max="10728" width="8.7109375" style="3" customWidth="1"/>
    <col min="10729" max="10729" width="11.7109375" style="3" customWidth="1"/>
    <col min="10730" max="10730" width="1.28515625" style="3" customWidth="1"/>
    <col min="10731" max="10731" width="11.140625" style="3" bestFit="1" customWidth="1"/>
    <col min="10732" max="10732" width="11.140625" style="3" customWidth="1"/>
    <col min="10733" max="10733" width="9.7109375" style="3" customWidth="1"/>
    <col min="10734" max="10734" width="11.140625" style="3" bestFit="1" customWidth="1"/>
    <col min="10735" max="10735" width="11.28515625" style="3" bestFit="1" customWidth="1"/>
    <col min="10736" max="10736" width="9.140625" style="3"/>
    <col min="10737" max="10737" width="10.140625" style="3" bestFit="1" customWidth="1"/>
    <col min="10738" max="10738" width="12.7109375" style="3" bestFit="1" customWidth="1"/>
    <col min="10739" max="10739" width="13.28515625" style="3" bestFit="1" customWidth="1"/>
    <col min="10740" max="10740" width="11.85546875" style="3" customWidth="1"/>
    <col min="10741" max="10741" width="9.5703125" style="3" customWidth="1"/>
    <col min="10742" max="10742" width="20" style="3" customWidth="1"/>
    <col min="10743" max="10973" width="9.140625" style="3"/>
    <col min="10974" max="10974" width="3.140625" style="3" customWidth="1"/>
    <col min="10975" max="10975" width="6.7109375" style="3" customWidth="1"/>
    <col min="10976" max="10976" width="43.7109375" style="3" customWidth="1"/>
    <col min="10977" max="10978" width="10.7109375" style="3" customWidth="1"/>
    <col min="10979" max="10979" width="9.5703125" style="3" bestFit="1" customWidth="1"/>
    <col min="10980" max="10980" width="8.7109375" style="3" customWidth="1"/>
    <col min="10981" max="10982" width="10.7109375" style="3" customWidth="1"/>
    <col min="10983" max="10983" width="9.42578125" style="3" bestFit="1" customWidth="1"/>
    <col min="10984" max="10984" width="8.7109375" style="3" customWidth="1"/>
    <col min="10985" max="10985" width="11.7109375" style="3" customWidth="1"/>
    <col min="10986" max="10986" width="1.28515625" style="3" customWidth="1"/>
    <col min="10987" max="10987" width="11.140625" style="3" bestFit="1" customWidth="1"/>
    <col min="10988" max="10988" width="11.140625" style="3" customWidth="1"/>
    <col min="10989" max="10989" width="9.7109375" style="3" customWidth="1"/>
    <col min="10990" max="10990" width="11.140625" style="3" bestFit="1" customWidth="1"/>
    <col min="10991" max="10991" width="11.28515625" style="3" bestFit="1" customWidth="1"/>
    <col min="10992" max="10992" width="9.140625" style="3"/>
    <col min="10993" max="10993" width="10.140625" style="3" bestFit="1" customWidth="1"/>
    <col min="10994" max="10994" width="12.7109375" style="3" bestFit="1" customWidth="1"/>
    <col min="10995" max="10995" width="13.28515625" style="3" bestFit="1" customWidth="1"/>
    <col min="10996" max="10996" width="11.85546875" style="3" customWidth="1"/>
    <col min="10997" max="10997" width="9.5703125" style="3" customWidth="1"/>
    <col min="10998" max="10998" width="20" style="3" customWidth="1"/>
    <col min="10999" max="11229" width="9.140625" style="3"/>
    <col min="11230" max="11230" width="3.140625" style="3" customWidth="1"/>
    <col min="11231" max="11231" width="6.7109375" style="3" customWidth="1"/>
    <col min="11232" max="11232" width="43.7109375" style="3" customWidth="1"/>
    <col min="11233" max="11234" width="10.7109375" style="3" customWidth="1"/>
    <col min="11235" max="11235" width="9.5703125" style="3" bestFit="1" customWidth="1"/>
    <col min="11236" max="11236" width="8.7109375" style="3" customWidth="1"/>
    <col min="11237" max="11238" width="10.7109375" style="3" customWidth="1"/>
    <col min="11239" max="11239" width="9.42578125" style="3" bestFit="1" customWidth="1"/>
    <col min="11240" max="11240" width="8.7109375" style="3" customWidth="1"/>
    <col min="11241" max="11241" width="11.7109375" style="3" customWidth="1"/>
    <col min="11242" max="11242" width="1.28515625" style="3" customWidth="1"/>
    <col min="11243" max="11243" width="11.140625" style="3" bestFit="1" customWidth="1"/>
    <col min="11244" max="11244" width="11.140625" style="3" customWidth="1"/>
    <col min="11245" max="11245" width="9.7109375" style="3" customWidth="1"/>
    <col min="11246" max="11246" width="11.140625" style="3" bestFit="1" customWidth="1"/>
    <col min="11247" max="11247" width="11.28515625" style="3" bestFit="1" customWidth="1"/>
    <col min="11248" max="11248" width="9.140625" style="3"/>
    <col min="11249" max="11249" width="10.140625" style="3" bestFit="1" customWidth="1"/>
    <col min="11250" max="11250" width="12.7109375" style="3" bestFit="1" customWidth="1"/>
    <col min="11251" max="11251" width="13.28515625" style="3" bestFit="1" customWidth="1"/>
    <col min="11252" max="11252" width="11.85546875" style="3" customWidth="1"/>
    <col min="11253" max="11253" width="9.5703125" style="3" customWidth="1"/>
    <col min="11254" max="11254" width="20" style="3" customWidth="1"/>
    <col min="11255" max="11485" width="9.140625" style="3"/>
    <col min="11486" max="11486" width="3.140625" style="3" customWidth="1"/>
    <col min="11487" max="11487" width="6.7109375" style="3" customWidth="1"/>
    <col min="11488" max="11488" width="43.7109375" style="3" customWidth="1"/>
    <col min="11489" max="11490" width="10.7109375" style="3" customWidth="1"/>
    <col min="11491" max="11491" width="9.5703125" style="3" bestFit="1" customWidth="1"/>
    <col min="11492" max="11492" width="8.7109375" style="3" customWidth="1"/>
    <col min="11493" max="11494" width="10.7109375" style="3" customWidth="1"/>
    <col min="11495" max="11495" width="9.42578125" style="3" bestFit="1" customWidth="1"/>
    <col min="11496" max="11496" width="8.7109375" style="3" customWidth="1"/>
    <col min="11497" max="11497" width="11.7109375" style="3" customWidth="1"/>
    <col min="11498" max="11498" width="1.28515625" style="3" customWidth="1"/>
    <col min="11499" max="11499" width="11.140625" style="3" bestFit="1" customWidth="1"/>
    <col min="11500" max="11500" width="11.140625" style="3" customWidth="1"/>
    <col min="11501" max="11501" width="9.7109375" style="3" customWidth="1"/>
    <col min="11502" max="11502" width="11.140625" style="3" bestFit="1" customWidth="1"/>
    <col min="11503" max="11503" width="11.28515625" style="3" bestFit="1" customWidth="1"/>
    <col min="11504" max="11504" width="9.140625" style="3"/>
    <col min="11505" max="11505" width="10.140625" style="3" bestFit="1" customWidth="1"/>
    <col min="11506" max="11506" width="12.7109375" style="3" bestFit="1" customWidth="1"/>
    <col min="11507" max="11507" width="13.28515625" style="3" bestFit="1" customWidth="1"/>
    <col min="11508" max="11508" width="11.85546875" style="3" customWidth="1"/>
    <col min="11509" max="11509" width="9.5703125" style="3" customWidth="1"/>
    <col min="11510" max="11510" width="20" style="3" customWidth="1"/>
    <col min="11511" max="11741" width="9.140625" style="3"/>
    <col min="11742" max="11742" width="3.140625" style="3" customWidth="1"/>
    <col min="11743" max="11743" width="6.7109375" style="3" customWidth="1"/>
    <col min="11744" max="11744" width="43.7109375" style="3" customWidth="1"/>
    <col min="11745" max="11746" width="10.7109375" style="3" customWidth="1"/>
    <col min="11747" max="11747" width="9.5703125" style="3" bestFit="1" customWidth="1"/>
    <col min="11748" max="11748" width="8.7109375" style="3" customWidth="1"/>
    <col min="11749" max="11750" width="10.7109375" style="3" customWidth="1"/>
    <col min="11751" max="11751" width="9.42578125" style="3" bestFit="1" customWidth="1"/>
    <col min="11752" max="11752" width="8.7109375" style="3" customWidth="1"/>
    <col min="11753" max="11753" width="11.7109375" style="3" customWidth="1"/>
    <col min="11754" max="11754" width="1.28515625" style="3" customWidth="1"/>
    <col min="11755" max="11755" width="11.140625" style="3" bestFit="1" customWidth="1"/>
    <col min="11756" max="11756" width="11.140625" style="3" customWidth="1"/>
    <col min="11757" max="11757" width="9.7109375" style="3" customWidth="1"/>
    <col min="11758" max="11758" width="11.140625" style="3" bestFit="1" customWidth="1"/>
    <col min="11759" max="11759" width="11.28515625" style="3" bestFit="1" customWidth="1"/>
    <col min="11760" max="11760" width="9.140625" style="3"/>
    <col min="11761" max="11761" width="10.140625" style="3" bestFit="1" customWidth="1"/>
    <col min="11762" max="11762" width="12.7109375" style="3" bestFit="1" customWidth="1"/>
    <col min="11763" max="11763" width="13.28515625" style="3" bestFit="1" customWidth="1"/>
    <col min="11764" max="11764" width="11.85546875" style="3" customWidth="1"/>
    <col min="11765" max="11765" width="9.5703125" style="3" customWidth="1"/>
    <col min="11766" max="11766" width="20" style="3" customWidth="1"/>
    <col min="11767" max="11997" width="9.140625" style="3"/>
    <col min="11998" max="11998" width="3.140625" style="3" customWidth="1"/>
    <col min="11999" max="11999" width="6.7109375" style="3" customWidth="1"/>
    <col min="12000" max="12000" width="43.7109375" style="3" customWidth="1"/>
    <col min="12001" max="12002" width="10.7109375" style="3" customWidth="1"/>
    <col min="12003" max="12003" width="9.5703125" style="3" bestFit="1" customWidth="1"/>
    <col min="12004" max="12004" width="8.7109375" style="3" customWidth="1"/>
    <col min="12005" max="12006" width="10.7109375" style="3" customWidth="1"/>
    <col min="12007" max="12007" width="9.42578125" style="3" bestFit="1" customWidth="1"/>
    <col min="12008" max="12008" width="8.7109375" style="3" customWidth="1"/>
    <col min="12009" max="12009" width="11.7109375" style="3" customWidth="1"/>
    <col min="12010" max="12010" width="1.28515625" style="3" customWidth="1"/>
    <col min="12011" max="12011" width="11.140625" style="3" bestFit="1" customWidth="1"/>
    <col min="12012" max="12012" width="11.140625" style="3" customWidth="1"/>
    <col min="12013" max="12013" width="9.7109375" style="3" customWidth="1"/>
    <col min="12014" max="12014" width="11.140625" style="3" bestFit="1" customWidth="1"/>
    <col min="12015" max="12015" width="11.28515625" style="3" bestFit="1" customWidth="1"/>
    <col min="12016" max="12016" width="9.140625" style="3"/>
    <col min="12017" max="12017" width="10.140625" style="3" bestFit="1" customWidth="1"/>
    <col min="12018" max="12018" width="12.7109375" style="3" bestFit="1" customWidth="1"/>
    <col min="12019" max="12019" width="13.28515625" style="3" bestFit="1" customWidth="1"/>
    <col min="12020" max="12020" width="11.85546875" style="3" customWidth="1"/>
    <col min="12021" max="12021" width="9.5703125" style="3" customWidth="1"/>
    <col min="12022" max="12022" width="20" style="3" customWidth="1"/>
    <col min="12023" max="12253" width="9.140625" style="3"/>
    <col min="12254" max="12254" width="3.140625" style="3" customWidth="1"/>
    <col min="12255" max="12255" width="6.7109375" style="3" customWidth="1"/>
    <col min="12256" max="12256" width="43.7109375" style="3" customWidth="1"/>
    <col min="12257" max="12258" width="10.7109375" style="3" customWidth="1"/>
    <col min="12259" max="12259" width="9.5703125" style="3" bestFit="1" customWidth="1"/>
    <col min="12260" max="12260" width="8.7109375" style="3" customWidth="1"/>
    <col min="12261" max="12262" width="10.7109375" style="3" customWidth="1"/>
    <col min="12263" max="12263" width="9.42578125" style="3" bestFit="1" customWidth="1"/>
    <col min="12264" max="12264" width="8.7109375" style="3" customWidth="1"/>
    <col min="12265" max="12265" width="11.7109375" style="3" customWidth="1"/>
    <col min="12266" max="12266" width="1.28515625" style="3" customWidth="1"/>
    <col min="12267" max="12267" width="11.140625" style="3" bestFit="1" customWidth="1"/>
    <col min="12268" max="12268" width="11.140625" style="3" customWidth="1"/>
    <col min="12269" max="12269" width="9.7109375" style="3" customWidth="1"/>
    <col min="12270" max="12270" width="11.140625" style="3" bestFit="1" customWidth="1"/>
    <col min="12271" max="12271" width="11.28515625" style="3" bestFit="1" customWidth="1"/>
    <col min="12272" max="12272" width="9.140625" style="3"/>
    <col min="12273" max="12273" width="10.140625" style="3" bestFit="1" customWidth="1"/>
    <col min="12274" max="12274" width="12.7109375" style="3" bestFit="1" customWidth="1"/>
    <col min="12275" max="12275" width="13.28515625" style="3" bestFit="1" customWidth="1"/>
    <col min="12276" max="12276" width="11.85546875" style="3" customWidth="1"/>
    <col min="12277" max="12277" width="9.5703125" style="3" customWidth="1"/>
    <col min="12278" max="12278" width="20" style="3" customWidth="1"/>
    <col min="12279" max="12509" width="9.140625" style="3"/>
    <col min="12510" max="12510" width="3.140625" style="3" customWidth="1"/>
    <col min="12511" max="12511" width="6.7109375" style="3" customWidth="1"/>
    <col min="12512" max="12512" width="43.7109375" style="3" customWidth="1"/>
    <col min="12513" max="12514" width="10.7109375" style="3" customWidth="1"/>
    <col min="12515" max="12515" width="9.5703125" style="3" bestFit="1" customWidth="1"/>
    <col min="12516" max="12516" width="8.7109375" style="3" customWidth="1"/>
    <col min="12517" max="12518" width="10.7109375" style="3" customWidth="1"/>
    <col min="12519" max="12519" width="9.42578125" style="3" bestFit="1" customWidth="1"/>
    <col min="12520" max="12520" width="8.7109375" style="3" customWidth="1"/>
    <col min="12521" max="12521" width="11.7109375" style="3" customWidth="1"/>
    <col min="12522" max="12522" width="1.28515625" style="3" customWidth="1"/>
    <col min="12523" max="12523" width="11.140625" style="3" bestFit="1" customWidth="1"/>
    <col min="12524" max="12524" width="11.140625" style="3" customWidth="1"/>
    <col min="12525" max="12525" width="9.7109375" style="3" customWidth="1"/>
    <col min="12526" max="12526" width="11.140625" style="3" bestFit="1" customWidth="1"/>
    <col min="12527" max="12527" width="11.28515625" style="3" bestFit="1" customWidth="1"/>
    <col min="12528" max="12528" width="9.140625" style="3"/>
    <col min="12529" max="12529" width="10.140625" style="3" bestFit="1" customWidth="1"/>
    <col min="12530" max="12530" width="12.7109375" style="3" bestFit="1" customWidth="1"/>
    <col min="12531" max="12531" width="13.28515625" style="3" bestFit="1" customWidth="1"/>
    <col min="12532" max="12532" width="11.85546875" style="3" customWidth="1"/>
    <col min="12533" max="12533" width="9.5703125" style="3" customWidth="1"/>
    <col min="12534" max="12534" width="20" style="3" customWidth="1"/>
    <col min="12535" max="12765" width="9.140625" style="3"/>
    <col min="12766" max="12766" width="3.140625" style="3" customWidth="1"/>
    <col min="12767" max="12767" width="6.7109375" style="3" customWidth="1"/>
    <col min="12768" max="12768" width="43.7109375" style="3" customWidth="1"/>
    <col min="12769" max="12770" width="10.7109375" style="3" customWidth="1"/>
    <col min="12771" max="12771" width="9.5703125" style="3" bestFit="1" customWidth="1"/>
    <col min="12772" max="12772" width="8.7109375" style="3" customWidth="1"/>
    <col min="12773" max="12774" width="10.7109375" style="3" customWidth="1"/>
    <col min="12775" max="12775" width="9.42578125" style="3" bestFit="1" customWidth="1"/>
    <col min="12776" max="12776" width="8.7109375" style="3" customWidth="1"/>
    <col min="12777" max="12777" width="11.7109375" style="3" customWidth="1"/>
    <col min="12778" max="12778" width="1.28515625" style="3" customWidth="1"/>
    <col min="12779" max="12779" width="11.140625" style="3" bestFit="1" customWidth="1"/>
    <col min="12780" max="12780" width="11.140625" style="3" customWidth="1"/>
    <col min="12781" max="12781" width="9.7109375" style="3" customWidth="1"/>
    <col min="12782" max="12782" width="11.140625" style="3" bestFit="1" customWidth="1"/>
    <col min="12783" max="12783" width="11.28515625" style="3" bestFit="1" customWidth="1"/>
    <col min="12784" max="12784" width="9.140625" style="3"/>
    <col min="12785" max="12785" width="10.140625" style="3" bestFit="1" customWidth="1"/>
    <col min="12786" max="12786" width="12.7109375" style="3" bestFit="1" customWidth="1"/>
    <col min="12787" max="12787" width="13.28515625" style="3" bestFit="1" customWidth="1"/>
    <col min="12788" max="12788" width="11.85546875" style="3" customWidth="1"/>
    <col min="12789" max="12789" width="9.5703125" style="3" customWidth="1"/>
    <col min="12790" max="12790" width="20" style="3" customWidth="1"/>
    <col min="12791" max="13021" width="9.140625" style="3"/>
    <col min="13022" max="13022" width="3.140625" style="3" customWidth="1"/>
    <col min="13023" max="13023" width="6.7109375" style="3" customWidth="1"/>
    <col min="13024" max="13024" width="43.7109375" style="3" customWidth="1"/>
    <col min="13025" max="13026" width="10.7109375" style="3" customWidth="1"/>
    <col min="13027" max="13027" width="9.5703125" style="3" bestFit="1" customWidth="1"/>
    <col min="13028" max="13028" width="8.7109375" style="3" customWidth="1"/>
    <col min="13029" max="13030" width="10.7109375" style="3" customWidth="1"/>
    <col min="13031" max="13031" width="9.42578125" style="3" bestFit="1" customWidth="1"/>
    <col min="13032" max="13032" width="8.7109375" style="3" customWidth="1"/>
    <col min="13033" max="13033" width="11.7109375" style="3" customWidth="1"/>
    <col min="13034" max="13034" width="1.28515625" style="3" customWidth="1"/>
    <col min="13035" max="13035" width="11.140625" style="3" bestFit="1" customWidth="1"/>
    <col min="13036" max="13036" width="11.140625" style="3" customWidth="1"/>
    <col min="13037" max="13037" width="9.7109375" style="3" customWidth="1"/>
    <col min="13038" max="13038" width="11.140625" style="3" bestFit="1" customWidth="1"/>
    <col min="13039" max="13039" width="11.28515625" style="3" bestFit="1" customWidth="1"/>
    <col min="13040" max="13040" width="9.140625" style="3"/>
    <col min="13041" max="13041" width="10.140625" style="3" bestFit="1" customWidth="1"/>
    <col min="13042" max="13042" width="12.7109375" style="3" bestFit="1" customWidth="1"/>
    <col min="13043" max="13043" width="13.28515625" style="3" bestFit="1" customWidth="1"/>
    <col min="13044" max="13044" width="11.85546875" style="3" customWidth="1"/>
    <col min="13045" max="13045" width="9.5703125" style="3" customWidth="1"/>
    <col min="13046" max="13046" width="20" style="3" customWidth="1"/>
    <col min="13047" max="13277" width="9.140625" style="3"/>
    <col min="13278" max="13278" width="3.140625" style="3" customWidth="1"/>
    <col min="13279" max="13279" width="6.7109375" style="3" customWidth="1"/>
    <col min="13280" max="13280" width="43.7109375" style="3" customWidth="1"/>
    <col min="13281" max="13282" width="10.7109375" style="3" customWidth="1"/>
    <col min="13283" max="13283" width="9.5703125" style="3" bestFit="1" customWidth="1"/>
    <col min="13284" max="13284" width="8.7109375" style="3" customWidth="1"/>
    <col min="13285" max="13286" width="10.7109375" style="3" customWidth="1"/>
    <col min="13287" max="13287" width="9.42578125" style="3" bestFit="1" customWidth="1"/>
    <col min="13288" max="13288" width="8.7109375" style="3" customWidth="1"/>
    <col min="13289" max="13289" width="11.7109375" style="3" customWidth="1"/>
    <col min="13290" max="13290" width="1.28515625" style="3" customWidth="1"/>
    <col min="13291" max="13291" width="11.140625" style="3" bestFit="1" customWidth="1"/>
    <col min="13292" max="13292" width="11.140625" style="3" customWidth="1"/>
    <col min="13293" max="13293" width="9.7109375" style="3" customWidth="1"/>
    <col min="13294" max="13294" width="11.140625" style="3" bestFit="1" customWidth="1"/>
    <col min="13295" max="13295" width="11.28515625" style="3" bestFit="1" customWidth="1"/>
    <col min="13296" max="13296" width="9.140625" style="3"/>
    <col min="13297" max="13297" width="10.140625" style="3" bestFit="1" customWidth="1"/>
    <col min="13298" max="13298" width="12.7109375" style="3" bestFit="1" customWidth="1"/>
    <col min="13299" max="13299" width="13.28515625" style="3" bestFit="1" customWidth="1"/>
    <col min="13300" max="13300" width="11.85546875" style="3" customWidth="1"/>
    <col min="13301" max="13301" width="9.5703125" style="3" customWidth="1"/>
    <col min="13302" max="13302" width="20" style="3" customWidth="1"/>
    <col min="13303" max="13533" width="9.140625" style="3"/>
    <col min="13534" max="13534" width="3.140625" style="3" customWidth="1"/>
    <col min="13535" max="13535" width="6.7109375" style="3" customWidth="1"/>
    <col min="13536" max="13536" width="43.7109375" style="3" customWidth="1"/>
    <col min="13537" max="13538" width="10.7109375" style="3" customWidth="1"/>
    <col min="13539" max="13539" width="9.5703125" style="3" bestFit="1" customWidth="1"/>
    <col min="13540" max="13540" width="8.7109375" style="3" customWidth="1"/>
    <col min="13541" max="13542" width="10.7109375" style="3" customWidth="1"/>
    <col min="13543" max="13543" width="9.42578125" style="3" bestFit="1" customWidth="1"/>
    <col min="13544" max="13544" width="8.7109375" style="3" customWidth="1"/>
    <col min="13545" max="13545" width="11.7109375" style="3" customWidth="1"/>
    <col min="13546" max="13546" width="1.28515625" style="3" customWidth="1"/>
    <col min="13547" max="13547" width="11.140625" style="3" bestFit="1" customWidth="1"/>
    <col min="13548" max="13548" width="11.140625" style="3" customWidth="1"/>
    <col min="13549" max="13549" width="9.7109375" style="3" customWidth="1"/>
    <col min="13550" max="13550" width="11.140625" style="3" bestFit="1" customWidth="1"/>
    <col min="13551" max="13551" width="11.28515625" style="3" bestFit="1" customWidth="1"/>
    <col min="13552" max="13552" width="9.140625" style="3"/>
    <col min="13553" max="13553" width="10.140625" style="3" bestFit="1" customWidth="1"/>
    <col min="13554" max="13554" width="12.7109375" style="3" bestFit="1" customWidth="1"/>
    <col min="13555" max="13555" width="13.28515625" style="3" bestFit="1" customWidth="1"/>
    <col min="13556" max="13556" width="11.85546875" style="3" customWidth="1"/>
    <col min="13557" max="13557" width="9.5703125" style="3" customWidth="1"/>
    <col min="13558" max="13558" width="20" style="3" customWidth="1"/>
    <col min="13559" max="13789" width="9.140625" style="3"/>
    <col min="13790" max="13790" width="3.140625" style="3" customWidth="1"/>
    <col min="13791" max="13791" width="6.7109375" style="3" customWidth="1"/>
    <col min="13792" max="13792" width="43.7109375" style="3" customWidth="1"/>
    <col min="13793" max="13794" width="10.7109375" style="3" customWidth="1"/>
    <col min="13795" max="13795" width="9.5703125" style="3" bestFit="1" customWidth="1"/>
    <col min="13796" max="13796" width="8.7109375" style="3" customWidth="1"/>
    <col min="13797" max="13798" width="10.7109375" style="3" customWidth="1"/>
    <col min="13799" max="13799" width="9.42578125" style="3" bestFit="1" customWidth="1"/>
    <col min="13800" max="13800" width="8.7109375" style="3" customWidth="1"/>
    <col min="13801" max="13801" width="11.7109375" style="3" customWidth="1"/>
    <col min="13802" max="13802" width="1.28515625" style="3" customWidth="1"/>
    <col min="13803" max="13803" width="11.140625" style="3" bestFit="1" customWidth="1"/>
    <col min="13804" max="13804" width="11.140625" style="3" customWidth="1"/>
    <col min="13805" max="13805" width="9.7109375" style="3" customWidth="1"/>
    <col min="13806" max="13806" width="11.140625" style="3" bestFit="1" customWidth="1"/>
    <col min="13807" max="13807" width="11.28515625" style="3" bestFit="1" customWidth="1"/>
    <col min="13808" max="13808" width="9.140625" style="3"/>
    <col min="13809" max="13809" width="10.140625" style="3" bestFit="1" customWidth="1"/>
    <col min="13810" max="13810" width="12.7109375" style="3" bestFit="1" customWidth="1"/>
    <col min="13811" max="13811" width="13.28515625" style="3" bestFit="1" customWidth="1"/>
    <col min="13812" max="13812" width="11.85546875" style="3" customWidth="1"/>
    <col min="13813" max="13813" width="9.5703125" style="3" customWidth="1"/>
    <col min="13814" max="13814" width="20" style="3" customWidth="1"/>
    <col min="13815" max="14045" width="9.140625" style="3"/>
    <col min="14046" max="14046" width="3.140625" style="3" customWidth="1"/>
    <col min="14047" max="14047" width="6.7109375" style="3" customWidth="1"/>
    <col min="14048" max="14048" width="43.7109375" style="3" customWidth="1"/>
    <col min="14049" max="14050" width="10.7109375" style="3" customWidth="1"/>
    <col min="14051" max="14051" width="9.5703125" style="3" bestFit="1" customWidth="1"/>
    <col min="14052" max="14052" width="8.7109375" style="3" customWidth="1"/>
    <col min="14053" max="14054" width="10.7109375" style="3" customWidth="1"/>
    <col min="14055" max="14055" width="9.42578125" style="3" bestFit="1" customWidth="1"/>
    <col min="14056" max="14056" width="8.7109375" style="3" customWidth="1"/>
    <col min="14057" max="14057" width="11.7109375" style="3" customWidth="1"/>
    <col min="14058" max="14058" width="1.28515625" style="3" customWidth="1"/>
    <col min="14059" max="14059" width="11.140625" style="3" bestFit="1" customWidth="1"/>
    <col min="14060" max="14060" width="11.140625" style="3" customWidth="1"/>
    <col min="14061" max="14061" width="9.7109375" style="3" customWidth="1"/>
    <col min="14062" max="14062" width="11.140625" style="3" bestFit="1" customWidth="1"/>
    <col min="14063" max="14063" width="11.28515625" style="3" bestFit="1" customWidth="1"/>
    <col min="14064" max="14064" width="9.140625" style="3"/>
    <col min="14065" max="14065" width="10.140625" style="3" bestFit="1" customWidth="1"/>
    <col min="14066" max="14066" width="12.7109375" style="3" bestFit="1" customWidth="1"/>
    <col min="14067" max="14067" width="13.28515625" style="3" bestFit="1" customWidth="1"/>
    <col min="14068" max="14068" width="11.85546875" style="3" customWidth="1"/>
    <col min="14069" max="14069" width="9.5703125" style="3" customWidth="1"/>
    <col min="14070" max="14070" width="20" style="3" customWidth="1"/>
    <col min="14071" max="14301" width="9.140625" style="3"/>
    <col min="14302" max="14302" width="3.140625" style="3" customWidth="1"/>
    <col min="14303" max="14303" width="6.7109375" style="3" customWidth="1"/>
    <col min="14304" max="14304" width="43.7109375" style="3" customWidth="1"/>
    <col min="14305" max="14306" width="10.7109375" style="3" customWidth="1"/>
    <col min="14307" max="14307" width="9.5703125" style="3" bestFit="1" customWidth="1"/>
    <col min="14308" max="14308" width="8.7109375" style="3" customWidth="1"/>
    <col min="14309" max="14310" width="10.7109375" style="3" customWidth="1"/>
    <col min="14311" max="14311" width="9.42578125" style="3" bestFit="1" customWidth="1"/>
    <col min="14312" max="14312" width="8.7109375" style="3" customWidth="1"/>
    <col min="14313" max="14313" width="11.7109375" style="3" customWidth="1"/>
    <col min="14314" max="14314" width="1.28515625" style="3" customWidth="1"/>
    <col min="14315" max="14315" width="11.140625" style="3" bestFit="1" customWidth="1"/>
    <col min="14316" max="14316" width="11.140625" style="3" customWidth="1"/>
    <col min="14317" max="14317" width="9.7109375" style="3" customWidth="1"/>
    <col min="14318" max="14318" width="11.140625" style="3" bestFit="1" customWidth="1"/>
    <col min="14319" max="14319" width="11.28515625" style="3" bestFit="1" customWidth="1"/>
    <col min="14320" max="14320" width="9.140625" style="3"/>
    <col min="14321" max="14321" width="10.140625" style="3" bestFit="1" customWidth="1"/>
    <col min="14322" max="14322" width="12.7109375" style="3" bestFit="1" customWidth="1"/>
    <col min="14323" max="14323" width="13.28515625" style="3" bestFit="1" customWidth="1"/>
    <col min="14324" max="14324" width="11.85546875" style="3" customWidth="1"/>
    <col min="14325" max="14325" width="9.5703125" style="3" customWidth="1"/>
    <col min="14326" max="14326" width="20" style="3" customWidth="1"/>
    <col min="14327" max="14557" width="9.140625" style="3"/>
    <col min="14558" max="14558" width="3.140625" style="3" customWidth="1"/>
    <col min="14559" max="14559" width="6.7109375" style="3" customWidth="1"/>
    <col min="14560" max="14560" width="43.7109375" style="3" customWidth="1"/>
    <col min="14561" max="14562" width="10.7109375" style="3" customWidth="1"/>
    <col min="14563" max="14563" width="9.5703125" style="3" bestFit="1" customWidth="1"/>
    <col min="14564" max="14564" width="8.7109375" style="3" customWidth="1"/>
    <col min="14565" max="14566" width="10.7109375" style="3" customWidth="1"/>
    <col min="14567" max="14567" width="9.42578125" style="3" bestFit="1" customWidth="1"/>
    <col min="14568" max="14568" width="8.7109375" style="3" customWidth="1"/>
    <col min="14569" max="14569" width="11.7109375" style="3" customWidth="1"/>
    <col min="14570" max="14570" width="1.28515625" style="3" customWidth="1"/>
    <col min="14571" max="14571" width="11.140625" style="3" bestFit="1" customWidth="1"/>
    <col min="14572" max="14572" width="11.140625" style="3" customWidth="1"/>
    <col min="14573" max="14573" width="9.7109375" style="3" customWidth="1"/>
    <col min="14574" max="14574" width="11.140625" style="3" bestFit="1" customWidth="1"/>
    <col min="14575" max="14575" width="11.28515625" style="3" bestFit="1" customWidth="1"/>
    <col min="14576" max="14576" width="9.140625" style="3"/>
    <col min="14577" max="14577" width="10.140625" style="3" bestFit="1" customWidth="1"/>
    <col min="14578" max="14578" width="12.7109375" style="3" bestFit="1" customWidth="1"/>
    <col min="14579" max="14579" width="13.28515625" style="3" bestFit="1" customWidth="1"/>
    <col min="14580" max="14580" width="11.85546875" style="3" customWidth="1"/>
    <col min="14581" max="14581" width="9.5703125" style="3" customWidth="1"/>
    <col min="14582" max="14582" width="20" style="3" customWidth="1"/>
    <col min="14583" max="14813" width="9.140625" style="3"/>
    <col min="14814" max="14814" width="3.140625" style="3" customWidth="1"/>
    <col min="14815" max="14815" width="6.7109375" style="3" customWidth="1"/>
    <col min="14816" max="14816" width="43.7109375" style="3" customWidth="1"/>
    <col min="14817" max="14818" width="10.7109375" style="3" customWidth="1"/>
    <col min="14819" max="14819" width="9.5703125" style="3" bestFit="1" customWidth="1"/>
    <col min="14820" max="14820" width="8.7109375" style="3" customWidth="1"/>
    <col min="14821" max="14822" width="10.7109375" style="3" customWidth="1"/>
    <col min="14823" max="14823" width="9.42578125" style="3" bestFit="1" customWidth="1"/>
    <col min="14824" max="14824" width="8.7109375" style="3" customWidth="1"/>
    <col min="14825" max="14825" width="11.7109375" style="3" customWidth="1"/>
    <col min="14826" max="14826" width="1.28515625" style="3" customWidth="1"/>
    <col min="14827" max="14827" width="11.140625" style="3" bestFit="1" customWidth="1"/>
    <col min="14828" max="14828" width="11.140625" style="3" customWidth="1"/>
    <col min="14829" max="14829" width="9.7109375" style="3" customWidth="1"/>
    <col min="14830" max="14830" width="11.140625" style="3" bestFit="1" customWidth="1"/>
    <col min="14831" max="14831" width="11.28515625" style="3" bestFit="1" customWidth="1"/>
    <col min="14832" max="14832" width="9.140625" style="3"/>
    <col min="14833" max="14833" width="10.140625" style="3" bestFit="1" customWidth="1"/>
    <col min="14834" max="14834" width="12.7109375" style="3" bestFit="1" customWidth="1"/>
    <col min="14835" max="14835" width="13.28515625" style="3" bestFit="1" customWidth="1"/>
    <col min="14836" max="14836" width="11.85546875" style="3" customWidth="1"/>
    <col min="14837" max="14837" width="9.5703125" style="3" customWidth="1"/>
    <col min="14838" max="14838" width="20" style="3" customWidth="1"/>
    <col min="14839" max="15069" width="9.140625" style="3"/>
    <col min="15070" max="15070" width="3.140625" style="3" customWidth="1"/>
    <col min="15071" max="15071" width="6.7109375" style="3" customWidth="1"/>
    <col min="15072" max="15072" width="43.7109375" style="3" customWidth="1"/>
    <col min="15073" max="15074" width="10.7109375" style="3" customWidth="1"/>
    <col min="15075" max="15075" width="9.5703125" style="3" bestFit="1" customWidth="1"/>
    <col min="15076" max="15076" width="8.7109375" style="3" customWidth="1"/>
    <col min="15077" max="15078" width="10.7109375" style="3" customWidth="1"/>
    <col min="15079" max="15079" width="9.42578125" style="3" bestFit="1" customWidth="1"/>
    <col min="15080" max="15080" width="8.7109375" style="3" customWidth="1"/>
    <col min="15081" max="15081" width="11.7109375" style="3" customWidth="1"/>
    <col min="15082" max="15082" width="1.28515625" style="3" customWidth="1"/>
    <col min="15083" max="15083" width="11.140625" style="3" bestFit="1" customWidth="1"/>
    <col min="15084" max="15084" width="11.140625" style="3" customWidth="1"/>
    <col min="15085" max="15085" width="9.7109375" style="3" customWidth="1"/>
    <col min="15086" max="15086" width="11.140625" style="3" bestFit="1" customWidth="1"/>
    <col min="15087" max="15087" width="11.28515625" style="3" bestFit="1" customWidth="1"/>
    <col min="15088" max="15088" width="9.140625" style="3"/>
    <col min="15089" max="15089" width="10.140625" style="3" bestFit="1" customWidth="1"/>
    <col min="15090" max="15090" width="12.7109375" style="3" bestFit="1" customWidth="1"/>
    <col min="15091" max="15091" width="13.28515625" style="3" bestFit="1" customWidth="1"/>
    <col min="15092" max="15092" width="11.85546875" style="3" customWidth="1"/>
    <col min="15093" max="15093" width="9.5703125" style="3" customWidth="1"/>
    <col min="15094" max="15094" width="20" style="3" customWidth="1"/>
    <col min="15095" max="15325" width="9.140625" style="3"/>
    <col min="15326" max="15326" width="3.140625" style="3" customWidth="1"/>
    <col min="15327" max="15327" width="6.7109375" style="3" customWidth="1"/>
    <col min="15328" max="15328" width="43.7109375" style="3" customWidth="1"/>
    <col min="15329" max="15330" width="10.7109375" style="3" customWidth="1"/>
    <col min="15331" max="15331" width="9.5703125" style="3" bestFit="1" customWidth="1"/>
    <col min="15332" max="15332" width="8.7109375" style="3" customWidth="1"/>
    <col min="15333" max="15334" width="10.7109375" style="3" customWidth="1"/>
    <col min="15335" max="15335" width="9.42578125" style="3" bestFit="1" customWidth="1"/>
    <col min="15336" max="15336" width="8.7109375" style="3" customWidth="1"/>
    <col min="15337" max="15337" width="11.7109375" style="3" customWidth="1"/>
    <col min="15338" max="15338" width="1.28515625" style="3" customWidth="1"/>
    <col min="15339" max="15339" width="11.140625" style="3" bestFit="1" customWidth="1"/>
    <col min="15340" max="15340" width="11.140625" style="3" customWidth="1"/>
    <col min="15341" max="15341" width="9.7109375" style="3" customWidth="1"/>
    <col min="15342" max="15342" width="11.140625" style="3" bestFit="1" customWidth="1"/>
    <col min="15343" max="15343" width="11.28515625" style="3" bestFit="1" customWidth="1"/>
    <col min="15344" max="15344" width="9.140625" style="3"/>
    <col min="15345" max="15345" width="10.140625" style="3" bestFit="1" customWidth="1"/>
    <col min="15346" max="15346" width="12.7109375" style="3" bestFit="1" customWidth="1"/>
    <col min="15347" max="15347" width="13.28515625" style="3" bestFit="1" customWidth="1"/>
    <col min="15348" max="15348" width="11.85546875" style="3" customWidth="1"/>
    <col min="15349" max="15349" width="9.5703125" style="3" customWidth="1"/>
    <col min="15350" max="15350" width="20" style="3" customWidth="1"/>
    <col min="15351" max="15581" width="9.140625" style="3"/>
    <col min="15582" max="15582" width="3.140625" style="3" customWidth="1"/>
    <col min="15583" max="15583" width="6.7109375" style="3" customWidth="1"/>
    <col min="15584" max="15584" width="43.7109375" style="3" customWidth="1"/>
    <col min="15585" max="15586" width="10.7109375" style="3" customWidth="1"/>
    <col min="15587" max="15587" width="9.5703125" style="3" bestFit="1" customWidth="1"/>
    <col min="15588" max="15588" width="8.7109375" style="3" customWidth="1"/>
    <col min="15589" max="15590" width="10.7109375" style="3" customWidth="1"/>
    <col min="15591" max="15591" width="9.42578125" style="3" bestFit="1" customWidth="1"/>
    <col min="15592" max="15592" width="8.7109375" style="3" customWidth="1"/>
    <col min="15593" max="15593" width="11.7109375" style="3" customWidth="1"/>
    <col min="15594" max="15594" width="1.28515625" style="3" customWidth="1"/>
    <col min="15595" max="15595" width="11.140625" style="3" bestFit="1" customWidth="1"/>
    <col min="15596" max="15596" width="11.140625" style="3" customWidth="1"/>
    <col min="15597" max="15597" width="9.7109375" style="3" customWidth="1"/>
    <col min="15598" max="15598" width="11.140625" style="3" bestFit="1" customWidth="1"/>
    <col min="15599" max="15599" width="11.28515625" style="3" bestFit="1" customWidth="1"/>
    <col min="15600" max="15600" width="9.140625" style="3"/>
    <col min="15601" max="15601" width="10.140625" style="3" bestFit="1" customWidth="1"/>
    <col min="15602" max="15602" width="12.7109375" style="3" bestFit="1" customWidth="1"/>
    <col min="15603" max="15603" width="13.28515625" style="3" bestFit="1" customWidth="1"/>
    <col min="15604" max="15604" width="11.85546875" style="3" customWidth="1"/>
    <col min="15605" max="15605" width="9.5703125" style="3" customWidth="1"/>
    <col min="15606" max="15606" width="20" style="3" customWidth="1"/>
    <col min="15607" max="15837" width="9.140625" style="3"/>
    <col min="15838" max="15838" width="3.140625" style="3" customWidth="1"/>
    <col min="15839" max="15839" width="6.7109375" style="3" customWidth="1"/>
    <col min="15840" max="15840" width="43.7109375" style="3" customWidth="1"/>
    <col min="15841" max="15842" width="10.7109375" style="3" customWidth="1"/>
    <col min="15843" max="15843" width="9.5703125" style="3" bestFit="1" customWidth="1"/>
    <col min="15844" max="15844" width="8.7109375" style="3" customWidth="1"/>
    <col min="15845" max="15846" width="10.7109375" style="3" customWidth="1"/>
    <col min="15847" max="15847" width="9.42578125" style="3" bestFit="1" customWidth="1"/>
    <col min="15848" max="15848" width="8.7109375" style="3" customWidth="1"/>
    <col min="15849" max="15849" width="11.7109375" style="3" customWidth="1"/>
    <col min="15850" max="15850" width="1.28515625" style="3" customWidth="1"/>
    <col min="15851" max="15851" width="11.140625" style="3" bestFit="1" customWidth="1"/>
    <col min="15852" max="15852" width="11.140625" style="3" customWidth="1"/>
    <col min="15853" max="15853" width="9.7109375" style="3" customWidth="1"/>
    <col min="15854" max="15854" width="11.140625" style="3" bestFit="1" customWidth="1"/>
    <col min="15855" max="15855" width="11.28515625" style="3" bestFit="1" customWidth="1"/>
    <col min="15856" max="15856" width="9.140625" style="3"/>
    <col min="15857" max="15857" width="10.140625" style="3" bestFit="1" customWidth="1"/>
    <col min="15858" max="15858" width="12.7109375" style="3" bestFit="1" customWidth="1"/>
    <col min="15859" max="15859" width="13.28515625" style="3" bestFit="1" customWidth="1"/>
    <col min="15860" max="15860" width="11.85546875" style="3" customWidth="1"/>
    <col min="15861" max="15861" width="9.5703125" style="3" customWidth="1"/>
    <col min="15862" max="15862" width="20" style="3" customWidth="1"/>
    <col min="15863" max="16093" width="9.140625" style="3"/>
    <col min="16094" max="16094" width="3.140625" style="3" customWidth="1"/>
    <col min="16095" max="16095" width="6.7109375" style="3" customWidth="1"/>
    <col min="16096" max="16096" width="43.7109375" style="3" customWidth="1"/>
    <col min="16097" max="16098" width="10.7109375" style="3" customWidth="1"/>
    <col min="16099" max="16099" width="9.5703125" style="3" bestFit="1" customWidth="1"/>
    <col min="16100" max="16100" width="8.7109375" style="3" customWidth="1"/>
    <col min="16101" max="16102" width="10.7109375" style="3" customWidth="1"/>
    <col min="16103" max="16103" width="9.42578125" style="3" bestFit="1" customWidth="1"/>
    <col min="16104" max="16104" width="8.7109375" style="3" customWidth="1"/>
    <col min="16105" max="16105" width="11.7109375" style="3" customWidth="1"/>
    <col min="16106" max="16106" width="1.28515625" style="3" customWidth="1"/>
    <col min="16107" max="16107" width="11.140625" style="3" bestFit="1" customWidth="1"/>
    <col min="16108" max="16108" width="11.140625" style="3" customWidth="1"/>
    <col min="16109" max="16109" width="9.7109375" style="3" customWidth="1"/>
    <col min="16110" max="16110" width="11.140625" style="3" bestFit="1" customWidth="1"/>
    <col min="16111" max="16111" width="11.28515625" style="3" bestFit="1" customWidth="1"/>
    <col min="16112" max="16112" width="9.140625" style="3"/>
    <col min="16113" max="16113" width="10.140625" style="3" bestFit="1" customWidth="1"/>
    <col min="16114" max="16114" width="12.7109375" style="3" bestFit="1" customWidth="1"/>
    <col min="16115" max="16115" width="13.28515625" style="3" bestFit="1" customWidth="1"/>
    <col min="16116" max="16116" width="11.85546875" style="3" customWidth="1"/>
    <col min="16117" max="16117" width="9.5703125" style="3" customWidth="1"/>
    <col min="16118" max="16118" width="20" style="3" customWidth="1"/>
    <col min="16119" max="16342" width="9.140625" style="3"/>
    <col min="16343" max="16367" width="9.140625" style="3" customWidth="1"/>
    <col min="16368" max="16384" width="9.140625" style="3"/>
  </cols>
  <sheetData>
    <row r="1" spans="2:10" ht="15" customHeight="1">
      <c r="B1" s="211"/>
      <c r="C1" s="193"/>
      <c r="D1" s="193"/>
      <c r="E1" s="193"/>
      <c r="F1" s="193"/>
      <c r="G1" s="210"/>
      <c r="H1" s="447"/>
      <c r="I1" s="4"/>
      <c r="J1" s="185"/>
    </row>
    <row r="2" spans="2:10" ht="42" customHeight="1">
      <c r="B2" s="466" t="s">
        <v>103</v>
      </c>
      <c r="C2" s="6"/>
      <c r="D2" s="6"/>
      <c r="E2" s="6"/>
      <c r="F2" s="6"/>
      <c r="G2" s="208"/>
      <c r="H2" s="208"/>
      <c r="I2" s="208"/>
      <c r="J2" s="452"/>
    </row>
    <row r="3" spans="2:10" ht="5.0999999999999996" customHeight="1" thickBot="1">
      <c r="B3" s="9"/>
      <c r="C3" s="554"/>
      <c r="D3" s="538"/>
      <c r="E3" s="538"/>
      <c r="F3" s="539"/>
      <c r="G3" s="10"/>
      <c r="H3" s="10"/>
      <c r="I3" s="10"/>
      <c r="J3" s="41"/>
    </row>
    <row r="4" spans="2:10" ht="24" customHeight="1">
      <c r="B4" s="11"/>
      <c r="C4" s="555" t="s">
        <v>59</v>
      </c>
      <c r="D4" s="714" t="s">
        <v>60</v>
      </c>
      <c r="E4" s="714" t="s">
        <v>61</v>
      </c>
      <c r="F4" s="716" t="s">
        <v>62</v>
      </c>
      <c r="G4" s="622" t="s">
        <v>63</v>
      </c>
      <c r="H4" s="489" t="s">
        <v>64</v>
      </c>
      <c r="I4" s="196"/>
      <c r="J4" s="395"/>
    </row>
    <row r="5" spans="2:10" ht="18" customHeight="1" thickBot="1">
      <c r="B5" s="696" t="s">
        <v>16</v>
      </c>
      <c r="C5" s="556"/>
      <c r="D5" s="715"/>
      <c r="E5" s="715"/>
      <c r="F5" s="717"/>
      <c r="G5" s="537"/>
      <c r="H5" s="488"/>
      <c r="I5" s="196"/>
      <c r="J5" s="396"/>
    </row>
    <row r="6" spans="2:10" ht="18" customHeight="1">
      <c r="B6" s="251" t="s">
        <v>65</v>
      </c>
      <c r="C6" s="559">
        <v>1147672</v>
      </c>
      <c r="D6" s="253">
        <v>1035367</v>
      </c>
      <c r="E6" s="613">
        <v>110473</v>
      </c>
      <c r="F6" s="587">
        <v>1800</v>
      </c>
      <c r="G6" s="495">
        <v>1133126</v>
      </c>
      <c r="H6" s="252">
        <v>1497891</v>
      </c>
      <c r="I6" s="403"/>
      <c r="J6" s="15"/>
    </row>
    <row r="7" spans="2:10" s="20" customFormat="1" ht="13.15" customHeight="1">
      <c r="B7" s="453" t="s">
        <v>66</v>
      </c>
      <c r="C7" s="560">
        <v>-9680</v>
      </c>
      <c r="D7" s="253">
        <v>-9680</v>
      </c>
      <c r="E7" s="573">
        <v>0</v>
      </c>
      <c r="F7" s="583">
        <v>0</v>
      </c>
      <c r="G7" s="254">
        <v>-16345</v>
      </c>
      <c r="H7" s="253">
        <v>-19707</v>
      </c>
      <c r="I7" s="174"/>
      <c r="J7" s="19"/>
    </row>
    <row r="8" spans="2:10" ht="13.15" customHeight="1">
      <c r="B8" s="255" t="s">
        <v>67</v>
      </c>
      <c r="C8" s="561">
        <v>1157352</v>
      </c>
      <c r="D8" s="256">
        <f>D6-D7</f>
        <v>1045047</v>
      </c>
      <c r="E8" s="617">
        <f>E6-E7</f>
        <v>110473</v>
      </c>
      <c r="F8" s="588">
        <f>F6-F7</f>
        <v>1800</v>
      </c>
      <c r="G8" s="292">
        <f>+G6-G7</f>
        <v>1149471</v>
      </c>
      <c r="H8" s="256">
        <f>H6-H7</f>
        <v>1517598</v>
      </c>
      <c r="I8" s="175"/>
      <c r="J8" s="15"/>
    </row>
    <row r="9" spans="2:10" ht="13.9" customHeight="1">
      <c r="B9" s="257" t="s">
        <v>68</v>
      </c>
      <c r="C9" s="559">
        <v>10367</v>
      </c>
      <c r="D9" s="541">
        <v>6087</v>
      </c>
      <c r="E9" s="612">
        <v>4280</v>
      </c>
      <c r="F9" s="584">
        <v>0</v>
      </c>
      <c r="G9" s="258">
        <v>9737</v>
      </c>
      <c r="H9" s="259">
        <v>9678</v>
      </c>
      <c r="I9" s="175"/>
      <c r="J9" s="21"/>
    </row>
    <row r="10" spans="2:10" ht="13.9" customHeight="1">
      <c r="B10" s="257" t="s">
        <v>69</v>
      </c>
      <c r="C10" s="562">
        <v>16546</v>
      </c>
      <c r="D10" s="541">
        <v>16545</v>
      </c>
      <c r="E10" s="612">
        <v>1</v>
      </c>
      <c r="F10" s="584">
        <v>0</v>
      </c>
      <c r="G10" s="258">
        <v>18939</v>
      </c>
      <c r="H10" s="259">
        <v>24136</v>
      </c>
      <c r="I10" s="175"/>
      <c r="J10" s="12"/>
    </row>
    <row r="11" spans="2:10" ht="13.9" customHeight="1">
      <c r="B11" s="260" t="s">
        <v>70</v>
      </c>
      <c r="C11" s="559">
        <v>1151232</v>
      </c>
      <c r="D11" s="542">
        <v>1056153</v>
      </c>
      <c r="E11" s="618">
        <v>95075</v>
      </c>
      <c r="F11" s="585">
        <v>0</v>
      </c>
      <c r="G11" s="261">
        <v>988845</v>
      </c>
      <c r="H11" s="262">
        <v>1335033</v>
      </c>
      <c r="I11" s="175"/>
    </row>
    <row r="12" spans="2:10" ht="13.15" customHeight="1">
      <c r="B12" s="255" t="s">
        <v>71</v>
      </c>
      <c r="C12" s="560">
        <v>9599</v>
      </c>
      <c r="D12" s="256">
        <v>9599</v>
      </c>
      <c r="E12" s="621">
        <v>0</v>
      </c>
      <c r="F12" s="586">
        <v>0</v>
      </c>
      <c r="G12" s="496">
        <v>8058</v>
      </c>
      <c r="H12" s="510">
        <v>26349</v>
      </c>
      <c r="I12" s="174"/>
      <c r="J12" s="51"/>
    </row>
    <row r="13" spans="2:10" s="23" customFormat="1" ht="26.25" customHeight="1">
      <c r="B13" s="356" t="s">
        <v>72</v>
      </c>
      <c r="C13" s="563">
        <v>185121</v>
      </c>
      <c r="D13" s="541">
        <v>177620</v>
      </c>
      <c r="E13" s="612">
        <v>6852</v>
      </c>
      <c r="F13" s="668">
        <v>648</v>
      </c>
      <c r="G13" s="258">
        <v>106344</v>
      </c>
      <c r="H13" s="259">
        <v>153711</v>
      </c>
      <c r="I13" s="175"/>
      <c r="J13" s="86"/>
    </row>
    <row r="14" spans="2:10" ht="15.95" customHeight="1">
      <c r="B14" s="257" t="s">
        <v>73</v>
      </c>
      <c r="C14" s="564">
        <v>8707</v>
      </c>
      <c r="D14" s="543">
        <v>0</v>
      </c>
      <c r="E14" s="612">
        <v>8693</v>
      </c>
      <c r="F14" s="584">
        <v>0</v>
      </c>
      <c r="G14" s="263">
        <v>0</v>
      </c>
      <c r="H14" s="264">
        <v>0</v>
      </c>
      <c r="I14" s="197"/>
      <c r="J14" s="7"/>
    </row>
    <row r="15" spans="2:10" ht="13.9" customHeight="1">
      <c r="B15" s="251" t="s">
        <v>74</v>
      </c>
      <c r="C15" s="559">
        <v>75680</v>
      </c>
      <c r="D15" s="253">
        <v>67682</v>
      </c>
      <c r="E15" s="613">
        <v>8573</v>
      </c>
      <c r="F15" s="583">
        <v>0</v>
      </c>
      <c r="G15" s="265">
        <v>77003</v>
      </c>
      <c r="H15" s="252">
        <v>99050</v>
      </c>
      <c r="I15" s="175"/>
      <c r="J15" s="51"/>
    </row>
    <row r="16" spans="2:10" ht="15" customHeight="1">
      <c r="B16" s="266" t="s">
        <v>75</v>
      </c>
      <c r="C16" s="565">
        <f t="shared" ref="C16:H16" si="0">SUM(C9:C15)+C6-C12</f>
        <v>2595325</v>
      </c>
      <c r="D16" s="277">
        <f t="shared" si="0"/>
        <v>2359454</v>
      </c>
      <c r="E16" s="614">
        <f t="shared" si="0"/>
        <v>233947</v>
      </c>
      <c r="F16" s="589">
        <f t="shared" si="0"/>
        <v>2448</v>
      </c>
      <c r="G16" s="268">
        <f t="shared" si="0"/>
        <v>2333994</v>
      </c>
      <c r="H16" s="268">
        <f t="shared" si="0"/>
        <v>3119499</v>
      </c>
      <c r="I16" s="189"/>
      <c r="J16" s="398"/>
    </row>
    <row r="17" spans="2:10" ht="13.9" customHeight="1">
      <c r="B17" s="458" t="s">
        <v>76</v>
      </c>
      <c r="C17" s="566">
        <f>SUM(C8:C15)-C12</f>
        <v>2605005</v>
      </c>
      <c r="D17" s="547">
        <f>D16-D7</f>
        <v>2369134</v>
      </c>
      <c r="E17" s="615">
        <f>E16-E7</f>
        <v>233947</v>
      </c>
      <c r="F17" s="590">
        <f>F16-F7</f>
        <v>2448</v>
      </c>
      <c r="G17" s="459">
        <f>SUM(G8:G15)-G12</f>
        <v>2350339</v>
      </c>
      <c r="H17" s="459">
        <f>H16-H7</f>
        <v>3139206</v>
      </c>
      <c r="I17" s="461"/>
      <c r="J17" s="398"/>
    </row>
    <row r="18" spans="2:10" ht="13.9" customHeight="1">
      <c r="B18" s="269" t="s">
        <v>77</v>
      </c>
      <c r="C18" s="567">
        <v>-1096674</v>
      </c>
      <c r="D18" s="544">
        <v>-942699</v>
      </c>
      <c r="E18" s="616">
        <v>-153983</v>
      </c>
      <c r="F18" s="591"/>
      <c r="G18" s="270">
        <v>-953785</v>
      </c>
      <c r="H18" s="270">
        <v>-1275306</v>
      </c>
      <c r="I18" s="176"/>
      <c r="J18" s="7"/>
    </row>
    <row r="19" spans="2:10" s="20" customFormat="1" ht="13.9" customHeight="1">
      <c r="B19" s="257" t="s">
        <v>78</v>
      </c>
      <c r="C19" s="563">
        <v>-577873</v>
      </c>
      <c r="D19" s="541">
        <v>-474777</v>
      </c>
      <c r="E19" s="612">
        <v>-105177</v>
      </c>
      <c r="F19" s="595">
        <v>1562</v>
      </c>
      <c r="G19" s="258">
        <v>-493409</v>
      </c>
      <c r="H19" s="259">
        <v>-734654</v>
      </c>
      <c r="I19" s="175"/>
      <c r="J19" s="29"/>
    </row>
    <row r="20" spans="2:10" s="20" customFormat="1" ht="13.9" customHeight="1">
      <c r="B20" s="467" t="s">
        <v>79</v>
      </c>
      <c r="C20" s="559">
        <v>-114942</v>
      </c>
      <c r="D20" s="253">
        <v>-104909</v>
      </c>
      <c r="E20" s="613">
        <v>-18502</v>
      </c>
      <c r="F20" s="587">
        <v>8470</v>
      </c>
      <c r="G20" s="261">
        <f>+G21+G22</f>
        <v>-105995</v>
      </c>
      <c r="H20" s="252">
        <v>-143506</v>
      </c>
      <c r="I20" s="175"/>
      <c r="J20" s="29"/>
    </row>
    <row r="21" spans="2:10" s="20" customFormat="1" ht="13.15" customHeight="1">
      <c r="B21" s="453" t="s">
        <v>66</v>
      </c>
      <c r="C21" s="560">
        <v>-5809</v>
      </c>
      <c r="D21" s="253">
        <v>-5809</v>
      </c>
      <c r="E21" s="573">
        <v>0</v>
      </c>
      <c r="F21" s="583">
        <v>0</v>
      </c>
      <c r="G21" s="254">
        <v>-8712</v>
      </c>
      <c r="H21" s="253">
        <v>-10624</v>
      </c>
      <c r="I21" s="174"/>
      <c r="J21" s="397"/>
    </row>
    <row r="22" spans="2:10" ht="13.15" customHeight="1">
      <c r="B22" s="470" t="s">
        <v>80</v>
      </c>
      <c r="C22" s="560">
        <v>-109133</v>
      </c>
      <c r="D22" s="253">
        <f>D20-D21</f>
        <v>-99100</v>
      </c>
      <c r="E22" s="613">
        <f>E20-E21</f>
        <v>-18502</v>
      </c>
      <c r="F22" s="587">
        <f>F20-F21</f>
        <v>8470</v>
      </c>
      <c r="G22" s="254">
        <v>-97283</v>
      </c>
      <c r="H22" s="253">
        <f>H20-H21</f>
        <v>-132882</v>
      </c>
      <c r="I22" s="173"/>
      <c r="J22" s="51"/>
    </row>
    <row r="23" spans="2:10" ht="15" customHeight="1">
      <c r="B23" s="266" t="s">
        <v>81</v>
      </c>
      <c r="C23" s="565">
        <f>SUM(C18:C20)</f>
        <v>-1789489</v>
      </c>
      <c r="D23" s="277">
        <f>SUM(D18:D19)+D20</f>
        <v>-1522385</v>
      </c>
      <c r="E23" s="614">
        <f>SUM(E18:E19)+E20</f>
        <v>-277662</v>
      </c>
      <c r="F23" s="589">
        <f>SUM(F18:F19)+F20</f>
        <v>10032</v>
      </c>
      <c r="G23" s="268">
        <f>SUM(G18:G20)</f>
        <v>-1553189</v>
      </c>
      <c r="H23" s="268">
        <f>SUM(H18:H19)+H20</f>
        <v>-2153466</v>
      </c>
      <c r="I23" s="189"/>
    </row>
    <row r="24" spans="2:10" ht="13.9" customHeight="1">
      <c r="B24" s="458" t="s">
        <v>82</v>
      </c>
      <c r="C24" s="566">
        <f>C18+C19+C22</f>
        <v>-1783680</v>
      </c>
      <c r="D24" s="547">
        <f>SUM(D18:D20)-D21</f>
        <v>-1516576</v>
      </c>
      <c r="E24" s="615">
        <f>SUM(E18:E20)-E21</f>
        <v>-277662</v>
      </c>
      <c r="F24" s="590">
        <f>SUM(F18:F20)-F21</f>
        <v>10032</v>
      </c>
      <c r="G24" s="459">
        <f>G18+G19+G22</f>
        <v>-1544477</v>
      </c>
      <c r="H24" s="459">
        <f>SUM(H18:H20)-H21</f>
        <v>-2142842</v>
      </c>
      <c r="I24" s="461"/>
    </row>
    <row r="25" spans="2:10" ht="15" customHeight="1">
      <c r="B25" s="266" t="s">
        <v>83</v>
      </c>
      <c r="C25" s="565">
        <f t="shared" ref="C25:G26" si="1">C16+C23</f>
        <v>805836</v>
      </c>
      <c r="D25" s="277">
        <f t="shared" si="1"/>
        <v>837069</v>
      </c>
      <c r="E25" s="614">
        <f t="shared" si="1"/>
        <v>-43715</v>
      </c>
      <c r="F25" s="589">
        <f t="shared" si="1"/>
        <v>12480</v>
      </c>
      <c r="G25" s="268">
        <f t="shared" si="1"/>
        <v>780805</v>
      </c>
      <c r="H25" s="268">
        <f>H16+H23</f>
        <v>966033</v>
      </c>
      <c r="I25" s="189"/>
      <c r="J25" s="399"/>
    </row>
    <row r="26" spans="2:10" ht="13.9" customHeight="1">
      <c r="B26" s="468" t="s">
        <v>84</v>
      </c>
      <c r="C26" s="566">
        <f t="shared" si="1"/>
        <v>821325</v>
      </c>
      <c r="D26" s="547">
        <f t="shared" si="1"/>
        <v>852558</v>
      </c>
      <c r="E26" s="615">
        <f t="shared" si="1"/>
        <v>-43715</v>
      </c>
      <c r="F26" s="590">
        <f t="shared" si="1"/>
        <v>12480</v>
      </c>
      <c r="G26" s="459">
        <f t="shared" si="1"/>
        <v>805862</v>
      </c>
      <c r="H26" s="459">
        <f>H17+H24</f>
        <v>996364</v>
      </c>
      <c r="I26" s="461"/>
      <c r="J26" s="399"/>
    </row>
    <row r="27" spans="2:10" ht="13.9" customHeight="1">
      <c r="B27" s="269" t="s">
        <v>85</v>
      </c>
      <c r="C27" s="567">
        <v>-417680</v>
      </c>
      <c r="D27" s="544">
        <v>-453904</v>
      </c>
      <c r="E27" s="616">
        <v>-17955</v>
      </c>
      <c r="F27" s="596">
        <v>54179</v>
      </c>
      <c r="G27" s="270">
        <v>-1373754</v>
      </c>
      <c r="H27" s="270">
        <v>-1565527</v>
      </c>
      <c r="I27" s="195"/>
      <c r="J27" s="400"/>
    </row>
    <row r="28" spans="2:10" ht="13.9" customHeight="1">
      <c r="B28" s="356" t="s">
        <v>86</v>
      </c>
      <c r="C28" s="563">
        <v>-130363</v>
      </c>
      <c r="D28" s="541">
        <v>-127518</v>
      </c>
      <c r="E28" s="612">
        <v>-14684</v>
      </c>
      <c r="F28" s="668">
        <v>11839</v>
      </c>
      <c r="G28" s="259">
        <v>-50853</v>
      </c>
      <c r="H28" s="259">
        <v>-130057</v>
      </c>
      <c r="I28" s="172"/>
      <c r="J28" s="400"/>
    </row>
    <row r="29" spans="2:10" ht="13.9" customHeight="1">
      <c r="B29" s="248" t="s">
        <v>87</v>
      </c>
      <c r="C29" s="563">
        <v>-10461</v>
      </c>
      <c r="D29" s="541">
        <v>-13641</v>
      </c>
      <c r="E29" s="612">
        <v>3180</v>
      </c>
      <c r="F29" s="584">
        <v>0</v>
      </c>
      <c r="G29" s="259">
        <v>-30201</v>
      </c>
      <c r="H29" s="259">
        <v>-42885</v>
      </c>
      <c r="I29" s="172"/>
    </row>
    <row r="30" spans="2:10" ht="13.9" customHeight="1">
      <c r="B30" s="251" t="s">
        <v>88</v>
      </c>
      <c r="C30" s="559">
        <v>1080</v>
      </c>
      <c r="D30" s="253">
        <v>880</v>
      </c>
      <c r="E30" s="613">
        <v>202</v>
      </c>
      <c r="F30" s="583">
        <v>0</v>
      </c>
      <c r="G30" s="265">
        <v>1942</v>
      </c>
      <c r="H30" s="252">
        <v>22969</v>
      </c>
      <c r="I30" s="175"/>
      <c r="J30" s="51"/>
    </row>
    <row r="31" spans="2:10" ht="15" customHeight="1">
      <c r="B31" s="469" t="s">
        <v>89</v>
      </c>
      <c r="C31" s="565">
        <f t="shared" ref="C31:H31" si="2">SUM(C27:C30)+C25</f>
        <v>248412</v>
      </c>
      <c r="D31" s="277">
        <f t="shared" si="2"/>
        <v>242886</v>
      </c>
      <c r="E31" s="614">
        <f t="shared" si="2"/>
        <v>-72972</v>
      </c>
      <c r="F31" s="589">
        <f t="shared" si="2"/>
        <v>78498</v>
      </c>
      <c r="G31" s="268">
        <f t="shared" si="2"/>
        <v>-672061</v>
      </c>
      <c r="H31" s="268">
        <f t="shared" si="2"/>
        <v>-749467</v>
      </c>
      <c r="I31" s="189"/>
      <c r="J31" s="399"/>
    </row>
    <row r="32" spans="2:10" ht="13.9" customHeight="1">
      <c r="B32" s="468" t="s">
        <v>90</v>
      </c>
      <c r="C32" s="566">
        <f>SUM(C27:C30)+C26</f>
        <v>263901</v>
      </c>
      <c r="D32" s="547">
        <f>SUM(D26:D30)</f>
        <v>258375</v>
      </c>
      <c r="E32" s="615">
        <f>SUM(E26:E30)</f>
        <v>-72972</v>
      </c>
      <c r="F32" s="590">
        <f>SUM(F26:F30)</f>
        <v>78498</v>
      </c>
      <c r="G32" s="459">
        <f>SUM(G27:G30)+G26</f>
        <v>-647004</v>
      </c>
      <c r="H32" s="459">
        <f>SUM(H26:H30)</f>
        <v>-719136</v>
      </c>
      <c r="I32" s="461"/>
      <c r="J32" s="399"/>
    </row>
    <row r="33" spans="1:10" ht="13.9" customHeight="1">
      <c r="B33" s="251" t="s">
        <v>91</v>
      </c>
      <c r="C33" s="568">
        <v>-112193</v>
      </c>
      <c r="D33" s="274">
        <v>-84143</v>
      </c>
      <c r="E33" s="619">
        <v>-6220</v>
      </c>
      <c r="F33" s="597">
        <v>-21830</v>
      </c>
      <c r="G33" s="296">
        <v>161719</v>
      </c>
      <c r="H33" s="272">
        <v>182388</v>
      </c>
      <c r="I33" s="176"/>
      <c r="J33" s="7"/>
    </row>
    <row r="34" spans="1:10" s="20" customFormat="1" ht="13.15" customHeight="1">
      <c r="B34" s="255" t="s">
        <v>66</v>
      </c>
      <c r="C34" s="569">
        <v>5126</v>
      </c>
      <c r="D34" s="273">
        <v>5126</v>
      </c>
      <c r="E34" s="574"/>
      <c r="F34" s="592"/>
      <c r="G34" s="273">
        <v>8306</v>
      </c>
      <c r="H34" s="273">
        <v>10048</v>
      </c>
      <c r="I34" s="177"/>
      <c r="J34" s="401"/>
    </row>
    <row r="35" spans="1:10" ht="13.9" customHeight="1">
      <c r="B35" s="275" t="s">
        <v>92</v>
      </c>
      <c r="C35" s="559">
        <v>-18837</v>
      </c>
      <c r="D35" s="253">
        <v>-18494</v>
      </c>
      <c r="E35" s="613">
        <v>-343</v>
      </c>
      <c r="F35" s="583">
        <v>0</v>
      </c>
      <c r="G35" s="262">
        <v>9565</v>
      </c>
      <c r="H35" s="252">
        <v>1267</v>
      </c>
      <c r="I35" s="172"/>
      <c r="J35" s="12"/>
    </row>
    <row r="36" spans="1:10" s="20" customFormat="1" ht="13.15" customHeight="1">
      <c r="B36" s="454" t="s">
        <v>66</v>
      </c>
      <c r="C36" s="560">
        <v>284</v>
      </c>
      <c r="D36" s="253">
        <v>284</v>
      </c>
      <c r="E36" s="573">
        <v>0</v>
      </c>
      <c r="F36" s="583">
        <v>0</v>
      </c>
      <c r="G36" s="253">
        <v>1475</v>
      </c>
      <c r="H36" s="253">
        <v>1696</v>
      </c>
      <c r="I36" s="173"/>
      <c r="J36" s="29"/>
    </row>
    <row r="37" spans="1:10" ht="28.5" customHeight="1">
      <c r="B37" s="455" t="s">
        <v>93</v>
      </c>
      <c r="C37" s="570">
        <f t="shared" ref="C37:H37" si="3">C32+(C33-C34)+(C35-C36)</f>
        <v>127461</v>
      </c>
      <c r="D37" s="277">
        <f>D32+(D33-D34)+(D35-D36)</f>
        <v>150328</v>
      </c>
      <c r="E37" s="614">
        <f t="shared" si="3"/>
        <v>-79535</v>
      </c>
      <c r="F37" s="589">
        <f t="shared" si="3"/>
        <v>56668</v>
      </c>
      <c r="G37" s="277">
        <f t="shared" si="3"/>
        <v>-485501</v>
      </c>
      <c r="H37" s="277">
        <f t="shared" si="3"/>
        <v>-547225</v>
      </c>
      <c r="I37" s="173"/>
      <c r="J37" s="12"/>
    </row>
    <row r="38" spans="1:10" s="23" customFormat="1" ht="27.75" customHeight="1">
      <c r="B38" s="482" t="s">
        <v>94</v>
      </c>
      <c r="C38" s="571">
        <f>C31+C33+C35</f>
        <v>117382</v>
      </c>
      <c r="D38" s="547">
        <f>D31+D33+D35</f>
        <v>140249</v>
      </c>
      <c r="E38" s="615">
        <f t="shared" ref="E38:H38" si="4">E31+E33+E35</f>
        <v>-79535</v>
      </c>
      <c r="F38" s="590">
        <f t="shared" si="4"/>
        <v>56668</v>
      </c>
      <c r="G38" s="279">
        <f t="shared" si="4"/>
        <v>-500777</v>
      </c>
      <c r="H38" s="279">
        <f t="shared" si="4"/>
        <v>-565812</v>
      </c>
      <c r="I38" s="189"/>
      <c r="J38" s="22"/>
    </row>
    <row r="39" spans="1:10" ht="13.9" customHeight="1">
      <c r="B39" s="384" t="s">
        <v>95</v>
      </c>
      <c r="C39" s="567">
        <v>-3593</v>
      </c>
      <c r="D39" s="600">
        <v>0</v>
      </c>
      <c r="E39" s="616">
        <v>-3593</v>
      </c>
      <c r="F39" s="591">
        <v>0</v>
      </c>
      <c r="G39" s="270">
        <v>-207897</v>
      </c>
      <c r="H39" s="511">
        <v>-207783</v>
      </c>
      <c r="I39" s="173"/>
      <c r="J39" s="12"/>
    </row>
    <row r="40" spans="1:10" ht="13.9" customHeight="1">
      <c r="B40" s="356" t="s">
        <v>96</v>
      </c>
      <c r="C40" s="564">
        <v>0</v>
      </c>
      <c r="D40" s="599">
        <v>0</v>
      </c>
      <c r="E40" s="599">
        <v>0</v>
      </c>
      <c r="F40" s="585">
        <v>0</v>
      </c>
      <c r="G40" s="497">
        <v>-37936</v>
      </c>
      <c r="H40" s="259">
        <v>-37936</v>
      </c>
      <c r="I40" s="173"/>
      <c r="J40" s="12"/>
    </row>
    <row r="41" spans="1:10" ht="13.9" customHeight="1">
      <c r="B41" s="356" t="s">
        <v>97</v>
      </c>
      <c r="C41" s="563">
        <v>-6455</v>
      </c>
      <c r="D41" s="542">
        <v>-6455</v>
      </c>
      <c r="E41" s="599">
        <v>0</v>
      </c>
      <c r="F41" s="585">
        <v>0</v>
      </c>
      <c r="G41" s="497">
        <v>-7903</v>
      </c>
      <c r="H41" s="259">
        <v>-15541</v>
      </c>
      <c r="I41" s="173"/>
      <c r="J41" s="12"/>
    </row>
    <row r="42" spans="1:10" ht="13.9" customHeight="1">
      <c r="B42" s="356" t="s">
        <v>98</v>
      </c>
      <c r="C42" s="564">
        <v>0</v>
      </c>
      <c r="D42" s="599">
        <v>0</v>
      </c>
      <c r="E42" s="599">
        <v>0</v>
      </c>
      <c r="F42" s="585">
        <v>0</v>
      </c>
      <c r="G42" s="360">
        <v>0</v>
      </c>
      <c r="H42" s="259">
        <v>-3078</v>
      </c>
      <c r="I42" s="173"/>
      <c r="J42" s="12"/>
    </row>
    <row r="43" spans="1:10" ht="13.9" customHeight="1">
      <c r="B43" s="356" t="s">
        <v>99</v>
      </c>
      <c r="C43" s="563">
        <v>-21159</v>
      </c>
      <c r="D43" s="541">
        <v>-21159</v>
      </c>
      <c r="E43" s="599">
        <v>0</v>
      </c>
      <c r="F43" s="584">
        <v>0</v>
      </c>
      <c r="G43" s="360">
        <v>0</v>
      </c>
      <c r="H43" s="264">
        <v>0</v>
      </c>
      <c r="I43" s="173"/>
      <c r="J43" s="12"/>
    </row>
    <row r="44" spans="1:10" ht="28.5" customHeight="1">
      <c r="B44" s="701" t="s">
        <v>140</v>
      </c>
      <c r="C44" s="704">
        <f>SUM(C38:C43)</f>
        <v>86175</v>
      </c>
      <c r="D44" s="702">
        <f t="shared" ref="D44:H44" si="5">SUM(D38:D43)</f>
        <v>112635</v>
      </c>
      <c r="E44" s="703">
        <f t="shared" si="5"/>
        <v>-83128</v>
      </c>
      <c r="F44" s="590">
        <f t="shared" si="5"/>
        <v>56668</v>
      </c>
      <c r="G44" s="279">
        <f t="shared" si="5"/>
        <v>-754513</v>
      </c>
      <c r="H44" s="279">
        <f t="shared" si="5"/>
        <v>-830150</v>
      </c>
      <c r="I44" s="173"/>
      <c r="J44" s="12"/>
    </row>
    <row r="45" spans="1:10" ht="13.9" customHeight="1">
      <c r="B45" s="697" t="s">
        <v>100</v>
      </c>
      <c r="C45" s="698">
        <v>616240</v>
      </c>
      <c r="D45" s="621">
        <v>0</v>
      </c>
      <c r="E45" s="621">
        <v>0</v>
      </c>
      <c r="F45" s="588">
        <v>616240</v>
      </c>
      <c r="G45" s="699">
        <v>0</v>
      </c>
      <c r="H45" s="700">
        <v>0</v>
      </c>
      <c r="I45" s="173"/>
      <c r="J45" s="12"/>
    </row>
    <row r="46" spans="1:10" s="23" customFormat="1" ht="19.899999999999999" customHeight="1" thickBot="1">
      <c r="B46" s="280" t="s">
        <v>101</v>
      </c>
      <c r="C46" s="572">
        <f>SUM(C44:C45)</f>
        <v>702415</v>
      </c>
      <c r="D46" s="548">
        <f>D38+D39+D40+D41+D42+D43+D45</f>
        <v>112635</v>
      </c>
      <c r="E46" s="620">
        <f>E38+E39+E40+E41+E42+E43+E45</f>
        <v>-83128</v>
      </c>
      <c r="F46" s="598">
        <f>F38+F39+F40+F41+F42+F43+F45</f>
        <v>672908</v>
      </c>
      <c r="G46" s="282">
        <f>SUM(G44:G45)</f>
        <v>-754513</v>
      </c>
      <c r="H46" s="282">
        <f>H38+H40+H39+H42+H41</f>
        <v>-830150</v>
      </c>
      <c r="I46" s="189"/>
      <c r="J46" s="22"/>
    </row>
    <row r="47" spans="1:10" ht="5.0999999999999996" customHeight="1">
      <c r="C47" s="557"/>
      <c r="D47" s="545"/>
      <c r="E47" s="545"/>
      <c r="F47" s="546"/>
      <c r="G47" s="39"/>
      <c r="H47" s="39"/>
      <c r="I47" s="178"/>
    </row>
    <row r="48" spans="1:10" ht="6.95" customHeight="1">
      <c r="A48" s="41"/>
      <c r="B48" s="283"/>
      <c r="C48" s="284"/>
      <c r="D48" s="284"/>
      <c r="E48" s="284"/>
      <c r="F48" s="284"/>
      <c r="G48" s="249"/>
      <c r="H48" s="249"/>
      <c r="I48" s="179"/>
    </row>
    <row r="49" spans="1:10" ht="5.0999999999999996" customHeight="1">
      <c r="B49" s="250"/>
      <c r="C49" s="558"/>
      <c r="D49" s="549"/>
      <c r="E49" s="549"/>
      <c r="F49" s="534"/>
      <c r="G49" s="286"/>
      <c r="H49" s="286"/>
      <c r="I49" s="180"/>
      <c r="J49" s="41"/>
    </row>
    <row r="50" spans="1:10" s="20" customFormat="1" ht="16.149999999999999" customHeight="1">
      <c r="B50" s="456" t="s">
        <v>102</v>
      </c>
      <c r="C50" s="580">
        <v>-10079</v>
      </c>
      <c r="D50" s="289">
        <f>D7+D21+D36+D34</f>
        <v>-10079</v>
      </c>
      <c r="E50" s="594">
        <f>E7+E21+E36+E34</f>
        <v>0</v>
      </c>
      <c r="F50" s="593">
        <f>F7+F21+F36+F34</f>
        <v>0</v>
      </c>
      <c r="G50" s="298">
        <f>G7+G21+G34+G36</f>
        <v>-15276</v>
      </c>
      <c r="H50" s="298">
        <f>H7+H21+H34+H36</f>
        <v>-18587</v>
      </c>
      <c r="I50" s="173"/>
      <c r="J50" s="42"/>
    </row>
    <row r="51" spans="1:10" ht="5.0999999999999996" customHeight="1">
      <c r="C51" s="557"/>
      <c r="D51" s="540"/>
      <c r="E51" s="540"/>
      <c r="F51" s="103"/>
      <c r="G51" s="40"/>
      <c r="H51" s="357"/>
      <c r="I51" s="40"/>
      <c r="J51" s="37"/>
    </row>
    <row r="52" spans="1:10" ht="15" customHeight="1">
      <c r="B52" s="13"/>
      <c r="C52" s="46"/>
      <c r="D52" s="46"/>
      <c r="E52" s="46"/>
      <c r="F52" s="46"/>
      <c r="G52" s="46"/>
      <c r="H52" s="46"/>
      <c r="I52" s="46"/>
      <c r="J52" s="12"/>
    </row>
    <row r="53" spans="1:10" ht="13.15" customHeight="1">
      <c r="B53" s="405"/>
      <c r="E53" s="207"/>
      <c r="F53" s="207"/>
      <c r="G53" s="406"/>
      <c r="H53" s="406"/>
      <c r="I53" s="40"/>
    </row>
    <row r="54" spans="1:10" ht="15" customHeight="1">
      <c r="A54" s="41"/>
      <c r="B54" s="377"/>
      <c r="C54" s="387"/>
      <c r="D54" s="387"/>
      <c r="E54" s="387"/>
      <c r="F54" s="387"/>
      <c r="G54" s="388"/>
    </row>
    <row r="55" spans="1:10" ht="15" customHeight="1">
      <c r="A55" s="41"/>
      <c r="B55" s="377"/>
      <c r="C55" s="341"/>
      <c r="D55" s="341"/>
      <c r="E55" s="341"/>
      <c r="F55" s="341"/>
      <c r="G55" s="388"/>
      <c r="H55" s="53"/>
      <c r="I55" s="53"/>
    </row>
    <row r="56" spans="1:10" ht="15" customHeight="1">
      <c r="A56" s="41"/>
      <c r="B56" s="377"/>
      <c r="C56" s="341"/>
      <c r="D56" s="341"/>
      <c r="E56" s="341"/>
      <c r="F56" s="341"/>
      <c r="G56" s="388"/>
    </row>
    <row r="57" spans="1:10" ht="15" customHeight="1">
      <c r="A57" s="41"/>
      <c r="B57" s="377"/>
      <c r="C57" s="341"/>
      <c r="D57" s="341"/>
      <c r="E57" s="341"/>
      <c r="F57" s="341"/>
    </row>
    <row r="58" spans="1:10" ht="15" customHeight="1">
      <c r="A58" s="41"/>
      <c r="B58" s="377"/>
      <c r="C58" s="387"/>
      <c r="D58" s="387"/>
      <c r="E58" s="387"/>
      <c r="F58" s="387"/>
      <c r="G58" s="389"/>
      <c r="H58" s="55"/>
      <c r="I58" s="55"/>
    </row>
    <row r="59" spans="1:10">
      <c r="B59" s="386"/>
      <c r="C59" s="387"/>
      <c r="D59" s="387"/>
      <c r="E59" s="387"/>
      <c r="F59" s="387"/>
      <c r="G59" s="388"/>
    </row>
    <row r="60" spans="1:10">
      <c r="B60" s="386"/>
      <c r="C60" s="387"/>
      <c r="D60" s="387"/>
      <c r="E60" s="387"/>
      <c r="F60" s="387"/>
      <c r="G60" s="388"/>
    </row>
    <row r="61" spans="1:10">
      <c r="B61" s="386"/>
      <c r="C61" s="387"/>
      <c r="D61" s="387"/>
      <c r="E61" s="387"/>
      <c r="F61" s="387"/>
    </row>
    <row r="62" spans="1:10">
      <c r="B62" s="391"/>
      <c r="C62" s="387"/>
      <c r="D62" s="387"/>
      <c r="E62" s="387"/>
      <c r="F62" s="387"/>
    </row>
    <row r="63" spans="1:10">
      <c r="B63" s="8"/>
    </row>
    <row r="64" spans="1:10">
      <c r="B64" s="56"/>
    </row>
  </sheetData>
  <mergeCells count="3">
    <mergeCell ref="D4:D5"/>
    <mergeCell ref="E4:E5"/>
    <mergeCell ref="F4:F5"/>
  </mergeCells>
  <printOptions horizontalCentered="1"/>
  <pageMargins left="0.19685039370078741" right="0.15748031496062992" top="0.39370078740157483" bottom="0.39370078740157483" header="0.11811023622047245" footer="0.11811023622047245"/>
  <pageSetup paperSize="9" scale="63" orientation="landscape" r:id="rId1"/>
  <headerFooter alignWithMargins="0"/>
  <ignoredErrors>
    <ignoredError sqref="C45:H45 C17:F42 H17:H42 C43:H43 D46:F46" formulaRange="1"/>
    <ignoredError sqref="G17:G42" formula="1" formulaRange="1"/>
    <ignoredError sqref="G8:G1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5"/>
  <dimension ref="A1:K78"/>
  <sheetViews>
    <sheetView showGridLines="0" zoomScale="90" zoomScaleNormal="90" workbookViewId="0">
      <selection activeCell="F66" sqref="F66"/>
    </sheetView>
  </sheetViews>
  <sheetFormatPr defaultRowHeight="12.75"/>
  <cols>
    <col min="1" max="1" width="3.7109375" style="3" customWidth="1"/>
    <col min="2" max="2" width="58.7109375" style="3" customWidth="1"/>
    <col min="3" max="9" width="16" style="3" customWidth="1"/>
    <col min="10" max="10" width="1.7109375" style="39" customWidth="1"/>
    <col min="11" max="11" width="2" style="3" customWidth="1"/>
    <col min="12" max="212" width="9.140625" style="3"/>
    <col min="213" max="213" width="3.140625" style="3" customWidth="1"/>
    <col min="214" max="214" width="10.7109375" style="3" customWidth="1"/>
    <col min="215" max="215" width="58.7109375" style="3" customWidth="1"/>
    <col min="216" max="217" width="12.7109375" style="3" customWidth="1"/>
    <col min="218" max="218" width="0" style="3" hidden="1" customWidth="1"/>
    <col min="219" max="223" width="12.7109375" style="3" customWidth="1"/>
    <col min="224" max="224" width="1.7109375" style="3" customWidth="1"/>
    <col min="225" max="225" width="2" style="3" customWidth="1"/>
    <col min="226" max="226" width="10.7109375" style="3" customWidth="1"/>
    <col min="227" max="227" width="10.5703125" style="3" bestFit="1" customWidth="1"/>
    <col min="228" max="228" width="2.7109375" style="3" customWidth="1"/>
    <col min="229" max="229" width="11.28515625" style="3" bestFit="1" customWidth="1"/>
    <col min="230" max="230" width="13.28515625" style="3" bestFit="1" customWidth="1"/>
    <col min="231" max="231" width="2.7109375" style="3" customWidth="1"/>
    <col min="232" max="232" width="11.28515625" style="3" bestFit="1" customWidth="1"/>
    <col min="233" max="233" width="13.28515625" style="3" bestFit="1" customWidth="1"/>
    <col min="234" max="236" width="9.140625" style="3"/>
    <col min="237" max="237" width="58.85546875" style="3" bestFit="1" customWidth="1"/>
    <col min="238" max="468" width="9.140625" style="3"/>
    <col min="469" max="469" width="3.140625" style="3" customWidth="1"/>
    <col min="470" max="470" width="10.7109375" style="3" customWidth="1"/>
    <col min="471" max="471" width="58.7109375" style="3" customWidth="1"/>
    <col min="472" max="473" width="12.7109375" style="3" customWidth="1"/>
    <col min="474" max="474" width="0" style="3" hidden="1" customWidth="1"/>
    <col min="475" max="479" width="12.7109375" style="3" customWidth="1"/>
    <col min="480" max="480" width="1.7109375" style="3" customWidth="1"/>
    <col min="481" max="481" width="2" style="3" customWidth="1"/>
    <col min="482" max="482" width="10.7109375" style="3" customWidth="1"/>
    <col min="483" max="483" width="10.5703125" style="3" bestFit="1" customWidth="1"/>
    <col min="484" max="484" width="2.7109375" style="3" customWidth="1"/>
    <col min="485" max="485" width="11.28515625" style="3" bestFit="1" customWidth="1"/>
    <col min="486" max="486" width="13.28515625" style="3" bestFit="1" customWidth="1"/>
    <col min="487" max="487" width="2.7109375" style="3" customWidth="1"/>
    <col min="488" max="488" width="11.28515625" style="3" bestFit="1" customWidth="1"/>
    <col min="489" max="489" width="13.28515625" style="3" bestFit="1" customWidth="1"/>
    <col min="490" max="492" width="9.140625" style="3"/>
    <col min="493" max="493" width="58.85546875" style="3" bestFit="1" customWidth="1"/>
    <col min="494" max="724" width="9.140625" style="3"/>
    <col min="725" max="725" width="3.140625" style="3" customWidth="1"/>
    <col min="726" max="726" width="10.7109375" style="3" customWidth="1"/>
    <col min="727" max="727" width="58.7109375" style="3" customWidth="1"/>
    <col min="728" max="729" width="12.7109375" style="3" customWidth="1"/>
    <col min="730" max="730" width="0" style="3" hidden="1" customWidth="1"/>
    <col min="731" max="735" width="12.7109375" style="3" customWidth="1"/>
    <col min="736" max="736" width="1.7109375" style="3" customWidth="1"/>
    <col min="737" max="737" width="2" style="3" customWidth="1"/>
    <col min="738" max="738" width="10.7109375" style="3" customWidth="1"/>
    <col min="739" max="739" width="10.5703125" style="3" bestFit="1" customWidth="1"/>
    <col min="740" max="740" width="2.7109375" style="3" customWidth="1"/>
    <col min="741" max="741" width="11.28515625" style="3" bestFit="1" customWidth="1"/>
    <col min="742" max="742" width="13.28515625" style="3" bestFit="1" customWidth="1"/>
    <col min="743" max="743" width="2.7109375" style="3" customWidth="1"/>
    <col min="744" max="744" width="11.28515625" style="3" bestFit="1" customWidth="1"/>
    <col min="745" max="745" width="13.28515625" style="3" bestFit="1" customWidth="1"/>
    <col min="746" max="748" width="9.140625" style="3"/>
    <col min="749" max="749" width="58.85546875" style="3" bestFit="1" customWidth="1"/>
    <col min="750" max="980" width="9.140625" style="3"/>
    <col min="981" max="981" width="3.140625" style="3" customWidth="1"/>
    <col min="982" max="982" width="10.7109375" style="3" customWidth="1"/>
    <col min="983" max="983" width="58.7109375" style="3" customWidth="1"/>
    <col min="984" max="985" width="12.7109375" style="3" customWidth="1"/>
    <col min="986" max="986" width="0" style="3" hidden="1" customWidth="1"/>
    <col min="987" max="991" width="12.7109375" style="3" customWidth="1"/>
    <col min="992" max="992" width="1.7109375" style="3" customWidth="1"/>
    <col min="993" max="993" width="2" style="3" customWidth="1"/>
    <col min="994" max="994" width="10.7109375" style="3" customWidth="1"/>
    <col min="995" max="995" width="10.5703125" style="3" bestFit="1" customWidth="1"/>
    <col min="996" max="996" width="2.7109375" style="3" customWidth="1"/>
    <col min="997" max="997" width="11.28515625" style="3" bestFit="1" customWidth="1"/>
    <col min="998" max="998" width="13.28515625" style="3" bestFit="1" customWidth="1"/>
    <col min="999" max="999" width="2.7109375" style="3" customWidth="1"/>
    <col min="1000" max="1000" width="11.28515625" style="3" bestFit="1" customWidth="1"/>
    <col min="1001" max="1001" width="13.28515625" style="3" bestFit="1" customWidth="1"/>
    <col min="1002" max="1004" width="9.140625" style="3"/>
    <col min="1005" max="1005" width="58.85546875" style="3" bestFit="1" customWidth="1"/>
    <col min="1006" max="1236" width="9.140625" style="3"/>
    <col min="1237" max="1237" width="3.140625" style="3" customWidth="1"/>
    <col min="1238" max="1238" width="10.7109375" style="3" customWidth="1"/>
    <col min="1239" max="1239" width="58.7109375" style="3" customWidth="1"/>
    <col min="1240" max="1241" width="12.7109375" style="3" customWidth="1"/>
    <col min="1242" max="1242" width="0" style="3" hidden="1" customWidth="1"/>
    <col min="1243" max="1247" width="12.7109375" style="3" customWidth="1"/>
    <col min="1248" max="1248" width="1.7109375" style="3" customWidth="1"/>
    <col min="1249" max="1249" width="2" style="3" customWidth="1"/>
    <col min="1250" max="1250" width="10.7109375" style="3" customWidth="1"/>
    <col min="1251" max="1251" width="10.5703125" style="3" bestFit="1" customWidth="1"/>
    <col min="1252" max="1252" width="2.7109375" style="3" customWidth="1"/>
    <col min="1253" max="1253" width="11.28515625" style="3" bestFit="1" customWidth="1"/>
    <col min="1254" max="1254" width="13.28515625" style="3" bestFit="1" customWidth="1"/>
    <col min="1255" max="1255" width="2.7109375" style="3" customWidth="1"/>
    <col min="1256" max="1256" width="11.28515625" style="3" bestFit="1" customWidth="1"/>
    <col min="1257" max="1257" width="13.28515625" style="3" bestFit="1" customWidth="1"/>
    <col min="1258" max="1260" width="9.140625" style="3"/>
    <col min="1261" max="1261" width="58.85546875" style="3" bestFit="1" customWidth="1"/>
    <col min="1262" max="1492" width="9.140625" style="3"/>
    <col min="1493" max="1493" width="3.140625" style="3" customWidth="1"/>
    <col min="1494" max="1494" width="10.7109375" style="3" customWidth="1"/>
    <col min="1495" max="1495" width="58.7109375" style="3" customWidth="1"/>
    <col min="1496" max="1497" width="12.7109375" style="3" customWidth="1"/>
    <col min="1498" max="1498" width="0" style="3" hidden="1" customWidth="1"/>
    <col min="1499" max="1503" width="12.7109375" style="3" customWidth="1"/>
    <col min="1504" max="1504" width="1.7109375" style="3" customWidth="1"/>
    <col min="1505" max="1505" width="2" style="3" customWidth="1"/>
    <col min="1506" max="1506" width="10.7109375" style="3" customWidth="1"/>
    <col min="1507" max="1507" width="10.5703125" style="3" bestFit="1" customWidth="1"/>
    <col min="1508" max="1508" width="2.7109375" style="3" customWidth="1"/>
    <col min="1509" max="1509" width="11.28515625" style="3" bestFit="1" customWidth="1"/>
    <col min="1510" max="1510" width="13.28515625" style="3" bestFit="1" customWidth="1"/>
    <col min="1511" max="1511" width="2.7109375" style="3" customWidth="1"/>
    <col min="1512" max="1512" width="11.28515625" style="3" bestFit="1" customWidth="1"/>
    <col min="1513" max="1513" width="13.28515625" style="3" bestFit="1" customWidth="1"/>
    <col min="1514" max="1516" width="9.140625" style="3"/>
    <col min="1517" max="1517" width="58.85546875" style="3" bestFit="1" customWidth="1"/>
    <col min="1518" max="1748" width="9.140625" style="3"/>
    <col min="1749" max="1749" width="3.140625" style="3" customWidth="1"/>
    <col min="1750" max="1750" width="10.7109375" style="3" customWidth="1"/>
    <col min="1751" max="1751" width="58.7109375" style="3" customWidth="1"/>
    <col min="1752" max="1753" width="12.7109375" style="3" customWidth="1"/>
    <col min="1754" max="1754" width="0" style="3" hidden="1" customWidth="1"/>
    <col min="1755" max="1759" width="12.7109375" style="3" customWidth="1"/>
    <col min="1760" max="1760" width="1.7109375" style="3" customWidth="1"/>
    <col min="1761" max="1761" width="2" style="3" customWidth="1"/>
    <col min="1762" max="1762" width="10.7109375" style="3" customWidth="1"/>
    <col min="1763" max="1763" width="10.5703125" style="3" bestFit="1" customWidth="1"/>
    <col min="1764" max="1764" width="2.7109375" style="3" customWidth="1"/>
    <col min="1765" max="1765" width="11.28515625" style="3" bestFit="1" customWidth="1"/>
    <col min="1766" max="1766" width="13.28515625" style="3" bestFit="1" customWidth="1"/>
    <col min="1767" max="1767" width="2.7109375" style="3" customWidth="1"/>
    <col min="1768" max="1768" width="11.28515625" style="3" bestFit="1" customWidth="1"/>
    <col min="1769" max="1769" width="13.28515625" style="3" bestFit="1" customWidth="1"/>
    <col min="1770" max="1772" width="9.140625" style="3"/>
    <col min="1773" max="1773" width="58.85546875" style="3" bestFit="1" customWidth="1"/>
    <col min="1774" max="2004" width="9.140625" style="3"/>
    <col min="2005" max="2005" width="3.140625" style="3" customWidth="1"/>
    <col min="2006" max="2006" width="10.7109375" style="3" customWidth="1"/>
    <col min="2007" max="2007" width="58.7109375" style="3" customWidth="1"/>
    <col min="2008" max="2009" width="12.7109375" style="3" customWidth="1"/>
    <col min="2010" max="2010" width="0" style="3" hidden="1" customWidth="1"/>
    <col min="2011" max="2015" width="12.7109375" style="3" customWidth="1"/>
    <col min="2016" max="2016" width="1.7109375" style="3" customWidth="1"/>
    <col min="2017" max="2017" width="2" style="3" customWidth="1"/>
    <col min="2018" max="2018" width="10.7109375" style="3" customWidth="1"/>
    <col min="2019" max="2019" width="10.5703125" style="3" bestFit="1" customWidth="1"/>
    <col min="2020" max="2020" width="2.7109375" style="3" customWidth="1"/>
    <col min="2021" max="2021" width="11.28515625" style="3" bestFit="1" customWidth="1"/>
    <col min="2022" max="2022" width="13.28515625" style="3" bestFit="1" customWidth="1"/>
    <col min="2023" max="2023" width="2.7109375" style="3" customWidth="1"/>
    <col min="2024" max="2024" width="11.28515625" style="3" bestFit="1" customWidth="1"/>
    <col min="2025" max="2025" width="13.28515625" style="3" bestFit="1" customWidth="1"/>
    <col min="2026" max="2028" width="9.140625" style="3"/>
    <col min="2029" max="2029" width="58.85546875" style="3" bestFit="1" customWidth="1"/>
    <col min="2030" max="2260" width="9.140625" style="3"/>
    <col min="2261" max="2261" width="3.140625" style="3" customWidth="1"/>
    <col min="2262" max="2262" width="10.7109375" style="3" customWidth="1"/>
    <col min="2263" max="2263" width="58.7109375" style="3" customWidth="1"/>
    <col min="2264" max="2265" width="12.7109375" style="3" customWidth="1"/>
    <col min="2266" max="2266" width="0" style="3" hidden="1" customWidth="1"/>
    <col min="2267" max="2271" width="12.7109375" style="3" customWidth="1"/>
    <col min="2272" max="2272" width="1.7109375" style="3" customWidth="1"/>
    <col min="2273" max="2273" width="2" style="3" customWidth="1"/>
    <col min="2274" max="2274" width="10.7109375" style="3" customWidth="1"/>
    <col min="2275" max="2275" width="10.5703125" style="3" bestFit="1" customWidth="1"/>
    <col min="2276" max="2276" width="2.7109375" style="3" customWidth="1"/>
    <col min="2277" max="2277" width="11.28515625" style="3" bestFit="1" customWidth="1"/>
    <col min="2278" max="2278" width="13.28515625" style="3" bestFit="1" customWidth="1"/>
    <col min="2279" max="2279" width="2.7109375" style="3" customWidth="1"/>
    <col min="2280" max="2280" width="11.28515625" style="3" bestFit="1" customWidth="1"/>
    <col min="2281" max="2281" width="13.28515625" style="3" bestFit="1" customWidth="1"/>
    <col min="2282" max="2284" width="9.140625" style="3"/>
    <col min="2285" max="2285" width="58.85546875" style="3" bestFit="1" customWidth="1"/>
    <col min="2286" max="2516" width="9.140625" style="3"/>
    <col min="2517" max="2517" width="3.140625" style="3" customWidth="1"/>
    <col min="2518" max="2518" width="10.7109375" style="3" customWidth="1"/>
    <col min="2519" max="2519" width="58.7109375" style="3" customWidth="1"/>
    <col min="2520" max="2521" width="12.7109375" style="3" customWidth="1"/>
    <col min="2522" max="2522" width="0" style="3" hidden="1" customWidth="1"/>
    <col min="2523" max="2527" width="12.7109375" style="3" customWidth="1"/>
    <col min="2528" max="2528" width="1.7109375" style="3" customWidth="1"/>
    <col min="2529" max="2529" width="2" style="3" customWidth="1"/>
    <col min="2530" max="2530" width="10.7109375" style="3" customWidth="1"/>
    <col min="2531" max="2531" width="10.5703125" style="3" bestFit="1" customWidth="1"/>
    <col min="2532" max="2532" width="2.7109375" style="3" customWidth="1"/>
    <col min="2533" max="2533" width="11.28515625" style="3" bestFit="1" customWidth="1"/>
    <col min="2534" max="2534" width="13.28515625" style="3" bestFit="1" customWidth="1"/>
    <col min="2535" max="2535" width="2.7109375" style="3" customWidth="1"/>
    <col min="2536" max="2536" width="11.28515625" style="3" bestFit="1" customWidth="1"/>
    <col min="2537" max="2537" width="13.28515625" style="3" bestFit="1" customWidth="1"/>
    <col min="2538" max="2540" width="9.140625" style="3"/>
    <col min="2541" max="2541" width="58.85546875" style="3" bestFit="1" customWidth="1"/>
    <col min="2542" max="2772" width="9.140625" style="3"/>
    <col min="2773" max="2773" width="3.140625" style="3" customWidth="1"/>
    <col min="2774" max="2774" width="10.7109375" style="3" customWidth="1"/>
    <col min="2775" max="2775" width="58.7109375" style="3" customWidth="1"/>
    <col min="2776" max="2777" width="12.7109375" style="3" customWidth="1"/>
    <col min="2778" max="2778" width="0" style="3" hidden="1" customWidth="1"/>
    <col min="2779" max="2783" width="12.7109375" style="3" customWidth="1"/>
    <col min="2784" max="2784" width="1.7109375" style="3" customWidth="1"/>
    <col min="2785" max="2785" width="2" style="3" customWidth="1"/>
    <col min="2786" max="2786" width="10.7109375" style="3" customWidth="1"/>
    <col min="2787" max="2787" width="10.5703125" style="3" bestFit="1" customWidth="1"/>
    <col min="2788" max="2788" width="2.7109375" style="3" customWidth="1"/>
    <col min="2789" max="2789" width="11.28515625" style="3" bestFit="1" customWidth="1"/>
    <col min="2790" max="2790" width="13.28515625" style="3" bestFit="1" customWidth="1"/>
    <col min="2791" max="2791" width="2.7109375" style="3" customWidth="1"/>
    <col min="2792" max="2792" width="11.28515625" style="3" bestFit="1" customWidth="1"/>
    <col min="2793" max="2793" width="13.28515625" style="3" bestFit="1" customWidth="1"/>
    <col min="2794" max="2796" width="9.140625" style="3"/>
    <col min="2797" max="2797" width="58.85546875" style="3" bestFit="1" customWidth="1"/>
    <col min="2798" max="3028" width="9.140625" style="3"/>
    <col min="3029" max="3029" width="3.140625" style="3" customWidth="1"/>
    <col min="3030" max="3030" width="10.7109375" style="3" customWidth="1"/>
    <col min="3031" max="3031" width="58.7109375" style="3" customWidth="1"/>
    <col min="3032" max="3033" width="12.7109375" style="3" customWidth="1"/>
    <col min="3034" max="3034" width="0" style="3" hidden="1" customWidth="1"/>
    <col min="3035" max="3039" width="12.7109375" style="3" customWidth="1"/>
    <col min="3040" max="3040" width="1.7109375" style="3" customWidth="1"/>
    <col min="3041" max="3041" width="2" style="3" customWidth="1"/>
    <col min="3042" max="3042" width="10.7109375" style="3" customWidth="1"/>
    <col min="3043" max="3043" width="10.5703125" style="3" bestFit="1" customWidth="1"/>
    <col min="3044" max="3044" width="2.7109375" style="3" customWidth="1"/>
    <col min="3045" max="3045" width="11.28515625" style="3" bestFit="1" customWidth="1"/>
    <col min="3046" max="3046" width="13.28515625" style="3" bestFit="1" customWidth="1"/>
    <col min="3047" max="3047" width="2.7109375" style="3" customWidth="1"/>
    <col min="3048" max="3048" width="11.28515625" style="3" bestFit="1" customWidth="1"/>
    <col min="3049" max="3049" width="13.28515625" style="3" bestFit="1" customWidth="1"/>
    <col min="3050" max="3052" width="9.140625" style="3"/>
    <col min="3053" max="3053" width="58.85546875" style="3" bestFit="1" customWidth="1"/>
    <col min="3054" max="3284" width="9.140625" style="3"/>
    <col min="3285" max="3285" width="3.140625" style="3" customWidth="1"/>
    <col min="3286" max="3286" width="10.7109375" style="3" customWidth="1"/>
    <col min="3287" max="3287" width="58.7109375" style="3" customWidth="1"/>
    <col min="3288" max="3289" width="12.7109375" style="3" customWidth="1"/>
    <col min="3290" max="3290" width="0" style="3" hidden="1" customWidth="1"/>
    <col min="3291" max="3295" width="12.7109375" style="3" customWidth="1"/>
    <col min="3296" max="3296" width="1.7109375" style="3" customWidth="1"/>
    <col min="3297" max="3297" width="2" style="3" customWidth="1"/>
    <col min="3298" max="3298" width="10.7109375" style="3" customWidth="1"/>
    <col min="3299" max="3299" width="10.5703125" style="3" bestFit="1" customWidth="1"/>
    <col min="3300" max="3300" width="2.7109375" style="3" customWidth="1"/>
    <col min="3301" max="3301" width="11.28515625" style="3" bestFit="1" customWidth="1"/>
    <col min="3302" max="3302" width="13.28515625" style="3" bestFit="1" customWidth="1"/>
    <col min="3303" max="3303" width="2.7109375" style="3" customWidth="1"/>
    <col min="3304" max="3304" width="11.28515625" style="3" bestFit="1" customWidth="1"/>
    <col min="3305" max="3305" width="13.28515625" style="3" bestFit="1" customWidth="1"/>
    <col min="3306" max="3308" width="9.140625" style="3"/>
    <col min="3309" max="3309" width="58.85546875" style="3" bestFit="1" customWidth="1"/>
    <col min="3310" max="3540" width="9.140625" style="3"/>
    <col min="3541" max="3541" width="3.140625" style="3" customWidth="1"/>
    <col min="3542" max="3542" width="10.7109375" style="3" customWidth="1"/>
    <col min="3543" max="3543" width="58.7109375" style="3" customWidth="1"/>
    <col min="3544" max="3545" width="12.7109375" style="3" customWidth="1"/>
    <col min="3546" max="3546" width="0" style="3" hidden="1" customWidth="1"/>
    <col min="3547" max="3551" width="12.7109375" style="3" customWidth="1"/>
    <col min="3552" max="3552" width="1.7109375" style="3" customWidth="1"/>
    <col min="3553" max="3553" width="2" style="3" customWidth="1"/>
    <col min="3554" max="3554" width="10.7109375" style="3" customWidth="1"/>
    <col min="3555" max="3555" width="10.5703125" style="3" bestFit="1" customWidth="1"/>
    <col min="3556" max="3556" width="2.7109375" style="3" customWidth="1"/>
    <col min="3557" max="3557" width="11.28515625" style="3" bestFit="1" customWidth="1"/>
    <col min="3558" max="3558" width="13.28515625" style="3" bestFit="1" customWidth="1"/>
    <col min="3559" max="3559" width="2.7109375" style="3" customWidth="1"/>
    <col min="3560" max="3560" width="11.28515625" style="3" bestFit="1" customWidth="1"/>
    <col min="3561" max="3561" width="13.28515625" style="3" bestFit="1" customWidth="1"/>
    <col min="3562" max="3564" width="9.140625" style="3"/>
    <col min="3565" max="3565" width="58.85546875" style="3" bestFit="1" customWidth="1"/>
    <col min="3566" max="3796" width="9.140625" style="3"/>
    <col min="3797" max="3797" width="3.140625" style="3" customWidth="1"/>
    <col min="3798" max="3798" width="10.7109375" style="3" customWidth="1"/>
    <col min="3799" max="3799" width="58.7109375" style="3" customWidth="1"/>
    <col min="3800" max="3801" width="12.7109375" style="3" customWidth="1"/>
    <col min="3802" max="3802" width="0" style="3" hidden="1" customWidth="1"/>
    <col min="3803" max="3807" width="12.7109375" style="3" customWidth="1"/>
    <col min="3808" max="3808" width="1.7109375" style="3" customWidth="1"/>
    <col min="3809" max="3809" width="2" style="3" customWidth="1"/>
    <col min="3810" max="3810" width="10.7109375" style="3" customWidth="1"/>
    <col min="3811" max="3811" width="10.5703125" style="3" bestFit="1" customWidth="1"/>
    <col min="3812" max="3812" width="2.7109375" style="3" customWidth="1"/>
    <col min="3813" max="3813" width="11.28515625" style="3" bestFit="1" customWidth="1"/>
    <col min="3814" max="3814" width="13.28515625" style="3" bestFit="1" customWidth="1"/>
    <col min="3815" max="3815" width="2.7109375" style="3" customWidth="1"/>
    <col min="3816" max="3816" width="11.28515625" style="3" bestFit="1" customWidth="1"/>
    <col min="3817" max="3817" width="13.28515625" style="3" bestFit="1" customWidth="1"/>
    <col min="3818" max="3820" width="9.140625" style="3"/>
    <col min="3821" max="3821" width="58.85546875" style="3" bestFit="1" customWidth="1"/>
    <col min="3822" max="4052" width="9.140625" style="3"/>
    <col min="4053" max="4053" width="3.140625" style="3" customWidth="1"/>
    <col min="4054" max="4054" width="10.7109375" style="3" customWidth="1"/>
    <col min="4055" max="4055" width="58.7109375" style="3" customWidth="1"/>
    <col min="4056" max="4057" width="12.7109375" style="3" customWidth="1"/>
    <col min="4058" max="4058" width="0" style="3" hidden="1" customWidth="1"/>
    <col min="4059" max="4063" width="12.7109375" style="3" customWidth="1"/>
    <col min="4064" max="4064" width="1.7109375" style="3" customWidth="1"/>
    <col min="4065" max="4065" width="2" style="3" customWidth="1"/>
    <col min="4066" max="4066" width="10.7109375" style="3" customWidth="1"/>
    <col min="4067" max="4067" width="10.5703125" style="3" bestFit="1" customWidth="1"/>
    <col min="4068" max="4068" width="2.7109375" style="3" customWidth="1"/>
    <col min="4069" max="4069" width="11.28515625" style="3" bestFit="1" customWidth="1"/>
    <col min="4070" max="4070" width="13.28515625" style="3" bestFit="1" customWidth="1"/>
    <col min="4071" max="4071" width="2.7109375" style="3" customWidth="1"/>
    <col min="4072" max="4072" width="11.28515625" style="3" bestFit="1" customWidth="1"/>
    <col min="4073" max="4073" width="13.28515625" style="3" bestFit="1" customWidth="1"/>
    <col min="4074" max="4076" width="9.140625" style="3"/>
    <col min="4077" max="4077" width="58.85546875" style="3" bestFit="1" customWidth="1"/>
    <col min="4078" max="4308" width="9.140625" style="3"/>
    <col min="4309" max="4309" width="3.140625" style="3" customWidth="1"/>
    <col min="4310" max="4310" width="10.7109375" style="3" customWidth="1"/>
    <col min="4311" max="4311" width="58.7109375" style="3" customWidth="1"/>
    <col min="4312" max="4313" width="12.7109375" style="3" customWidth="1"/>
    <col min="4314" max="4314" width="0" style="3" hidden="1" customWidth="1"/>
    <col min="4315" max="4319" width="12.7109375" style="3" customWidth="1"/>
    <col min="4320" max="4320" width="1.7109375" style="3" customWidth="1"/>
    <col min="4321" max="4321" width="2" style="3" customWidth="1"/>
    <col min="4322" max="4322" width="10.7109375" style="3" customWidth="1"/>
    <col min="4323" max="4323" width="10.5703125" style="3" bestFit="1" customWidth="1"/>
    <col min="4324" max="4324" width="2.7109375" style="3" customWidth="1"/>
    <col min="4325" max="4325" width="11.28515625" style="3" bestFit="1" customWidth="1"/>
    <col min="4326" max="4326" width="13.28515625" style="3" bestFit="1" customWidth="1"/>
    <col min="4327" max="4327" width="2.7109375" style="3" customWidth="1"/>
    <col min="4328" max="4328" width="11.28515625" style="3" bestFit="1" customWidth="1"/>
    <col min="4329" max="4329" width="13.28515625" style="3" bestFit="1" customWidth="1"/>
    <col min="4330" max="4332" width="9.140625" style="3"/>
    <col min="4333" max="4333" width="58.85546875" style="3" bestFit="1" customWidth="1"/>
    <col min="4334" max="4564" width="9.140625" style="3"/>
    <col min="4565" max="4565" width="3.140625" style="3" customWidth="1"/>
    <col min="4566" max="4566" width="10.7109375" style="3" customWidth="1"/>
    <col min="4567" max="4567" width="58.7109375" style="3" customWidth="1"/>
    <col min="4568" max="4569" width="12.7109375" style="3" customWidth="1"/>
    <col min="4570" max="4570" width="0" style="3" hidden="1" customWidth="1"/>
    <col min="4571" max="4575" width="12.7109375" style="3" customWidth="1"/>
    <col min="4576" max="4576" width="1.7109375" style="3" customWidth="1"/>
    <col min="4577" max="4577" width="2" style="3" customWidth="1"/>
    <col min="4578" max="4578" width="10.7109375" style="3" customWidth="1"/>
    <col min="4579" max="4579" width="10.5703125" style="3" bestFit="1" customWidth="1"/>
    <col min="4580" max="4580" width="2.7109375" style="3" customWidth="1"/>
    <col min="4581" max="4581" width="11.28515625" style="3" bestFit="1" customWidth="1"/>
    <col min="4582" max="4582" width="13.28515625" style="3" bestFit="1" customWidth="1"/>
    <col min="4583" max="4583" width="2.7109375" style="3" customWidth="1"/>
    <col min="4584" max="4584" width="11.28515625" style="3" bestFit="1" customWidth="1"/>
    <col min="4585" max="4585" width="13.28515625" style="3" bestFit="1" customWidth="1"/>
    <col min="4586" max="4588" width="9.140625" style="3"/>
    <col min="4589" max="4589" width="58.85546875" style="3" bestFit="1" customWidth="1"/>
    <col min="4590" max="4820" width="9.140625" style="3"/>
    <col min="4821" max="4821" width="3.140625" style="3" customWidth="1"/>
    <col min="4822" max="4822" width="10.7109375" style="3" customWidth="1"/>
    <col min="4823" max="4823" width="58.7109375" style="3" customWidth="1"/>
    <col min="4824" max="4825" width="12.7109375" style="3" customWidth="1"/>
    <col min="4826" max="4826" width="0" style="3" hidden="1" customWidth="1"/>
    <col min="4827" max="4831" width="12.7109375" style="3" customWidth="1"/>
    <col min="4832" max="4832" width="1.7109375" style="3" customWidth="1"/>
    <col min="4833" max="4833" width="2" style="3" customWidth="1"/>
    <col min="4834" max="4834" width="10.7109375" style="3" customWidth="1"/>
    <col min="4835" max="4835" width="10.5703125" style="3" bestFit="1" customWidth="1"/>
    <col min="4836" max="4836" width="2.7109375" style="3" customWidth="1"/>
    <col min="4837" max="4837" width="11.28515625" style="3" bestFit="1" customWidth="1"/>
    <col min="4838" max="4838" width="13.28515625" style="3" bestFit="1" customWidth="1"/>
    <col min="4839" max="4839" width="2.7109375" style="3" customWidth="1"/>
    <col min="4840" max="4840" width="11.28515625" style="3" bestFit="1" customWidth="1"/>
    <col min="4841" max="4841" width="13.28515625" style="3" bestFit="1" customWidth="1"/>
    <col min="4842" max="4844" width="9.140625" style="3"/>
    <col min="4845" max="4845" width="58.85546875" style="3" bestFit="1" customWidth="1"/>
    <col min="4846" max="5076" width="9.140625" style="3"/>
    <col min="5077" max="5077" width="3.140625" style="3" customWidth="1"/>
    <col min="5078" max="5078" width="10.7109375" style="3" customWidth="1"/>
    <col min="5079" max="5079" width="58.7109375" style="3" customWidth="1"/>
    <col min="5080" max="5081" width="12.7109375" style="3" customWidth="1"/>
    <col min="5082" max="5082" width="0" style="3" hidden="1" customWidth="1"/>
    <col min="5083" max="5087" width="12.7109375" style="3" customWidth="1"/>
    <col min="5088" max="5088" width="1.7109375" style="3" customWidth="1"/>
    <col min="5089" max="5089" width="2" style="3" customWidth="1"/>
    <col min="5090" max="5090" width="10.7109375" style="3" customWidth="1"/>
    <col min="5091" max="5091" width="10.5703125" style="3" bestFit="1" customWidth="1"/>
    <col min="5092" max="5092" width="2.7109375" style="3" customWidth="1"/>
    <col min="5093" max="5093" width="11.28515625" style="3" bestFit="1" customWidth="1"/>
    <col min="5094" max="5094" width="13.28515625" style="3" bestFit="1" customWidth="1"/>
    <col min="5095" max="5095" width="2.7109375" style="3" customWidth="1"/>
    <col min="5096" max="5096" width="11.28515625" style="3" bestFit="1" customWidth="1"/>
    <col min="5097" max="5097" width="13.28515625" style="3" bestFit="1" customWidth="1"/>
    <col min="5098" max="5100" width="9.140625" style="3"/>
    <col min="5101" max="5101" width="58.85546875" style="3" bestFit="1" customWidth="1"/>
    <col min="5102" max="5332" width="9.140625" style="3"/>
    <col min="5333" max="5333" width="3.140625" style="3" customWidth="1"/>
    <col min="5334" max="5334" width="10.7109375" style="3" customWidth="1"/>
    <col min="5335" max="5335" width="58.7109375" style="3" customWidth="1"/>
    <col min="5336" max="5337" width="12.7109375" style="3" customWidth="1"/>
    <col min="5338" max="5338" width="0" style="3" hidden="1" customWidth="1"/>
    <col min="5339" max="5343" width="12.7109375" style="3" customWidth="1"/>
    <col min="5344" max="5344" width="1.7109375" style="3" customWidth="1"/>
    <col min="5345" max="5345" width="2" style="3" customWidth="1"/>
    <col min="5346" max="5346" width="10.7109375" style="3" customWidth="1"/>
    <col min="5347" max="5347" width="10.5703125" style="3" bestFit="1" customWidth="1"/>
    <col min="5348" max="5348" width="2.7109375" style="3" customWidth="1"/>
    <col min="5349" max="5349" width="11.28515625" style="3" bestFit="1" customWidth="1"/>
    <col min="5350" max="5350" width="13.28515625" style="3" bestFit="1" customWidth="1"/>
    <col min="5351" max="5351" width="2.7109375" style="3" customWidth="1"/>
    <col min="5352" max="5352" width="11.28515625" style="3" bestFit="1" customWidth="1"/>
    <col min="5353" max="5353" width="13.28515625" style="3" bestFit="1" customWidth="1"/>
    <col min="5354" max="5356" width="9.140625" style="3"/>
    <col min="5357" max="5357" width="58.85546875" style="3" bestFit="1" customWidth="1"/>
    <col min="5358" max="5588" width="9.140625" style="3"/>
    <col min="5589" max="5589" width="3.140625" style="3" customWidth="1"/>
    <col min="5590" max="5590" width="10.7109375" style="3" customWidth="1"/>
    <col min="5591" max="5591" width="58.7109375" style="3" customWidth="1"/>
    <col min="5592" max="5593" width="12.7109375" style="3" customWidth="1"/>
    <col min="5594" max="5594" width="0" style="3" hidden="1" customWidth="1"/>
    <col min="5595" max="5599" width="12.7109375" style="3" customWidth="1"/>
    <col min="5600" max="5600" width="1.7109375" style="3" customWidth="1"/>
    <col min="5601" max="5601" width="2" style="3" customWidth="1"/>
    <col min="5602" max="5602" width="10.7109375" style="3" customWidth="1"/>
    <col min="5603" max="5603" width="10.5703125" style="3" bestFit="1" customWidth="1"/>
    <col min="5604" max="5604" width="2.7109375" style="3" customWidth="1"/>
    <col min="5605" max="5605" width="11.28515625" style="3" bestFit="1" customWidth="1"/>
    <col min="5606" max="5606" width="13.28515625" style="3" bestFit="1" customWidth="1"/>
    <col min="5607" max="5607" width="2.7109375" style="3" customWidth="1"/>
    <col min="5608" max="5608" width="11.28515625" style="3" bestFit="1" customWidth="1"/>
    <col min="5609" max="5609" width="13.28515625" style="3" bestFit="1" customWidth="1"/>
    <col min="5610" max="5612" width="9.140625" style="3"/>
    <col min="5613" max="5613" width="58.85546875" style="3" bestFit="1" customWidth="1"/>
    <col min="5614" max="5844" width="9.140625" style="3"/>
    <col min="5845" max="5845" width="3.140625" style="3" customWidth="1"/>
    <col min="5846" max="5846" width="10.7109375" style="3" customWidth="1"/>
    <col min="5847" max="5847" width="58.7109375" style="3" customWidth="1"/>
    <col min="5848" max="5849" width="12.7109375" style="3" customWidth="1"/>
    <col min="5850" max="5850" width="0" style="3" hidden="1" customWidth="1"/>
    <col min="5851" max="5855" width="12.7109375" style="3" customWidth="1"/>
    <col min="5856" max="5856" width="1.7109375" style="3" customWidth="1"/>
    <col min="5857" max="5857" width="2" style="3" customWidth="1"/>
    <col min="5858" max="5858" width="10.7109375" style="3" customWidth="1"/>
    <col min="5859" max="5859" width="10.5703125" style="3" bestFit="1" customWidth="1"/>
    <col min="5860" max="5860" width="2.7109375" style="3" customWidth="1"/>
    <col min="5861" max="5861" width="11.28515625" style="3" bestFit="1" customWidth="1"/>
    <col min="5862" max="5862" width="13.28515625" style="3" bestFit="1" customWidth="1"/>
    <col min="5863" max="5863" width="2.7109375" style="3" customWidth="1"/>
    <col min="5864" max="5864" width="11.28515625" style="3" bestFit="1" customWidth="1"/>
    <col min="5865" max="5865" width="13.28515625" style="3" bestFit="1" customWidth="1"/>
    <col min="5866" max="5868" width="9.140625" style="3"/>
    <col min="5869" max="5869" width="58.85546875" style="3" bestFit="1" customWidth="1"/>
    <col min="5870" max="6100" width="9.140625" style="3"/>
    <col min="6101" max="6101" width="3.140625" style="3" customWidth="1"/>
    <col min="6102" max="6102" width="10.7109375" style="3" customWidth="1"/>
    <col min="6103" max="6103" width="58.7109375" style="3" customWidth="1"/>
    <col min="6104" max="6105" width="12.7109375" style="3" customWidth="1"/>
    <col min="6106" max="6106" width="0" style="3" hidden="1" customWidth="1"/>
    <col min="6107" max="6111" width="12.7109375" style="3" customWidth="1"/>
    <col min="6112" max="6112" width="1.7109375" style="3" customWidth="1"/>
    <col min="6113" max="6113" width="2" style="3" customWidth="1"/>
    <col min="6114" max="6114" width="10.7109375" style="3" customWidth="1"/>
    <col min="6115" max="6115" width="10.5703125" style="3" bestFit="1" customWidth="1"/>
    <col min="6116" max="6116" width="2.7109375" style="3" customWidth="1"/>
    <col min="6117" max="6117" width="11.28515625" style="3" bestFit="1" customWidth="1"/>
    <col min="6118" max="6118" width="13.28515625" style="3" bestFit="1" customWidth="1"/>
    <col min="6119" max="6119" width="2.7109375" style="3" customWidth="1"/>
    <col min="6120" max="6120" width="11.28515625" style="3" bestFit="1" customWidth="1"/>
    <col min="6121" max="6121" width="13.28515625" style="3" bestFit="1" customWidth="1"/>
    <col min="6122" max="6124" width="9.140625" style="3"/>
    <col min="6125" max="6125" width="58.85546875" style="3" bestFit="1" customWidth="1"/>
    <col min="6126" max="6356" width="9.140625" style="3"/>
    <col min="6357" max="6357" width="3.140625" style="3" customWidth="1"/>
    <col min="6358" max="6358" width="10.7109375" style="3" customWidth="1"/>
    <col min="6359" max="6359" width="58.7109375" style="3" customWidth="1"/>
    <col min="6360" max="6361" width="12.7109375" style="3" customWidth="1"/>
    <col min="6362" max="6362" width="0" style="3" hidden="1" customWidth="1"/>
    <col min="6363" max="6367" width="12.7109375" style="3" customWidth="1"/>
    <col min="6368" max="6368" width="1.7109375" style="3" customWidth="1"/>
    <col min="6369" max="6369" width="2" style="3" customWidth="1"/>
    <col min="6370" max="6370" width="10.7109375" style="3" customWidth="1"/>
    <col min="6371" max="6371" width="10.5703125" style="3" bestFit="1" customWidth="1"/>
    <col min="6372" max="6372" width="2.7109375" style="3" customWidth="1"/>
    <col min="6373" max="6373" width="11.28515625" style="3" bestFit="1" customWidth="1"/>
    <col min="6374" max="6374" width="13.28515625" style="3" bestFit="1" customWidth="1"/>
    <col min="6375" max="6375" width="2.7109375" style="3" customWidth="1"/>
    <col min="6376" max="6376" width="11.28515625" style="3" bestFit="1" customWidth="1"/>
    <col min="6377" max="6377" width="13.28515625" style="3" bestFit="1" customWidth="1"/>
    <col min="6378" max="6380" width="9.140625" style="3"/>
    <col min="6381" max="6381" width="58.85546875" style="3" bestFit="1" customWidth="1"/>
    <col min="6382" max="6612" width="9.140625" style="3"/>
    <col min="6613" max="6613" width="3.140625" style="3" customWidth="1"/>
    <col min="6614" max="6614" width="10.7109375" style="3" customWidth="1"/>
    <col min="6615" max="6615" width="58.7109375" style="3" customWidth="1"/>
    <col min="6616" max="6617" width="12.7109375" style="3" customWidth="1"/>
    <col min="6618" max="6618" width="0" style="3" hidden="1" customWidth="1"/>
    <col min="6619" max="6623" width="12.7109375" style="3" customWidth="1"/>
    <col min="6624" max="6624" width="1.7109375" style="3" customWidth="1"/>
    <col min="6625" max="6625" width="2" style="3" customWidth="1"/>
    <col min="6626" max="6626" width="10.7109375" style="3" customWidth="1"/>
    <col min="6627" max="6627" width="10.5703125" style="3" bestFit="1" customWidth="1"/>
    <col min="6628" max="6628" width="2.7109375" style="3" customWidth="1"/>
    <col min="6629" max="6629" width="11.28515625" style="3" bestFit="1" customWidth="1"/>
    <col min="6630" max="6630" width="13.28515625" style="3" bestFit="1" customWidth="1"/>
    <col min="6631" max="6631" width="2.7109375" style="3" customWidth="1"/>
    <col min="6632" max="6632" width="11.28515625" style="3" bestFit="1" customWidth="1"/>
    <col min="6633" max="6633" width="13.28515625" style="3" bestFit="1" customWidth="1"/>
    <col min="6634" max="6636" width="9.140625" style="3"/>
    <col min="6637" max="6637" width="58.85546875" style="3" bestFit="1" customWidth="1"/>
    <col min="6638" max="6868" width="9.140625" style="3"/>
    <col min="6869" max="6869" width="3.140625" style="3" customWidth="1"/>
    <col min="6870" max="6870" width="10.7109375" style="3" customWidth="1"/>
    <col min="6871" max="6871" width="58.7109375" style="3" customWidth="1"/>
    <col min="6872" max="6873" width="12.7109375" style="3" customWidth="1"/>
    <col min="6874" max="6874" width="0" style="3" hidden="1" customWidth="1"/>
    <col min="6875" max="6879" width="12.7109375" style="3" customWidth="1"/>
    <col min="6880" max="6880" width="1.7109375" style="3" customWidth="1"/>
    <col min="6881" max="6881" width="2" style="3" customWidth="1"/>
    <col min="6882" max="6882" width="10.7109375" style="3" customWidth="1"/>
    <col min="6883" max="6883" width="10.5703125" style="3" bestFit="1" customWidth="1"/>
    <col min="6884" max="6884" width="2.7109375" style="3" customWidth="1"/>
    <col min="6885" max="6885" width="11.28515625" style="3" bestFit="1" customWidth="1"/>
    <col min="6886" max="6886" width="13.28515625" style="3" bestFit="1" customWidth="1"/>
    <col min="6887" max="6887" width="2.7109375" style="3" customWidth="1"/>
    <col min="6888" max="6888" width="11.28515625" style="3" bestFit="1" customWidth="1"/>
    <col min="6889" max="6889" width="13.28515625" style="3" bestFit="1" customWidth="1"/>
    <col min="6890" max="6892" width="9.140625" style="3"/>
    <col min="6893" max="6893" width="58.85546875" style="3" bestFit="1" customWidth="1"/>
    <col min="6894" max="7124" width="9.140625" style="3"/>
    <col min="7125" max="7125" width="3.140625" style="3" customWidth="1"/>
    <col min="7126" max="7126" width="10.7109375" style="3" customWidth="1"/>
    <col min="7127" max="7127" width="58.7109375" style="3" customWidth="1"/>
    <col min="7128" max="7129" width="12.7109375" style="3" customWidth="1"/>
    <col min="7130" max="7130" width="0" style="3" hidden="1" customWidth="1"/>
    <col min="7131" max="7135" width="12.7109375" style="3" customWidth="1"/>
    <col min="7136" max="7136" width="1.7109375" style="3" customWidth="1"/>
    <col min="7137" max="7137" width="2" style="3" customWidth="1"/>
    <col min="7138" max="7138" width="10.7109375" style="3" customWidth="1"/>
    <col min="7139" max="7139" width="10.5703125" style="3" bestFit="1" customWidth="1"/>
    <col min="7140" max="7140" width="2.7109375" style="3" customWidth="1"/>
    <col min="7141" max="7141" width="11.28515625" style="3" bestFit="1" customWidth="1"/>
    <col min="7142" max="7142" width="13.28515625" style="3" bestFit="1" customWidth="1"/>
    <col min="7143" max="7143" width="2.7109375" style="3" customWidth="1"/>
    <col min="7144" max="7144" width="11.28515625" style="3" bestFit="1" customWidth="1"/>
    <col min="7145" max="7145" width="13.28515625" style="3" bestFit="1" customWidth="1"/>
    <col min="7146" max="7148" width="9.140625" style="3"/>
    <col min="7149" max="7149" width="58.85546875" style="3" bestFit="1" customWidth="1"/>
    <col min="7150" max="7380" width="9.140625" style="3"/>
    <col min="7381" max="7381" width="3.140625" style="3" customWidth="1"/>
    <col min="7382" max="7382" width="10.7109375" style="3" customWidth="1"/>
    <col min="7383" max="7383" width="58.7109375" style="3" customWidth="1"/>
    <col min="7384" max="7385" width="12.7109375" style="3" customWidth="1"/>
    <col min="7386" max="7386" width="0" style="3" hidden="1" customWidth="1"/>
    <col min="7387" max="7391" width="12.7109375" style="3" customWidth="1"/>
    <col min="7392" max="7392" width="1.7109375" style="3" customWidth="1"/>
    <col min="7393" max="7393" width="2" style="3" customWidth="1"/>
    <col min="7394" max="7394" width="10.7109375" style="3" customWidth="1"/>
    <col min="7395" max="7395" width="10.5703125" style="3" bestFit="1" customWidth="1"/>
    <col min="7396" max="7396" width="2.7109375" style="3" customWidth="1"/>
    <col min="7397" max="7397" width="11.28515625" style="3" bestFit="1" customWidth="1"/>
    <col min="7398" max="7398" width="13.28515625" style="3" bestFit="1" customWidth="1"/>
    <col min="7399" max="7399" width="2.7109375" style="3" customWidth="1"/>
    <col min="7400" max="7400" width="11.28515625" style="3" bestFit="1" customWidth="1"/>
    <col min="7401" max="7401" width="13.28515625" style="3" bestFit="1" customWidth="1"/>
    <col min="7402" max="7404" width="9.140625" style="3"/>
    <col min="7405" max="7405" width="58.85546875" style="3" bestFit="1" customWidth="1"/>
    <col min="7406" max="7636" width="9.140625" style="3"/>
    <col min="7637" max="7637" width="3.140625" style="3" customWidth="1"/>
    <col min="7638" max="7638" width="10.7109375" style="3" customWidth="1"/>
    <col min="7639" max="7639" width="58.7109375" style="3" customWidth="1"/>
    <col min="7640" max="7641" width="12.7109375" style="3" customWidth="1"/>
    <col min="7642" max="7642" width="0" style="3" hidden="1" customWidth="1"/>
    <col min="7643" max="7647" width="12.7109375" style="3" customWidth="1"/>
    <col min="7648" max="7648" width="1.7109375" style="3" customWidth="1"/>
    <col min="7649" max="7649" width="2" style="3" customWidth="1"/>
    <col min="7650" max="7650" width="10.7109375" style="3" customWidth="1"/>
    <col min="7651" max="7651" width="10.5703125" style="3" bestFit="1" customWidth="1"/>
    <col min="7652" max="7652" width="2.7109375" style="3" customWidth="1"/>
    <col min="7653" max="7653" width="11.28515625" style="3" bestFit="1" customWidth="1"/>
    <col min="7654" max="7654" width="13.28515625" style="3" bestFit="1" customWidth="1"/>
    <col min="7655" max="7655" width="2.7109375" style="3" customWidth="1"/>
    <col min="7656" max="7656" width="11.28515625" style="3" bestFit="1" customWidth="1"/>
    <col min="7657" max="7657" width="13.28515625" style="3" bestFit="1" customWidth="1"/>
    <col min="7658" max="7660" width="9.140625" style="3"/>
    <col min="7661" max="7661" width="58.85546875" style="3" bestFit="1" customWidth="1"/>
    <col min="7662" max="7892" width="9.140625" style="3"/>
    <col min="7893" max="7893" width="3.140625" style="3" customWidth="1"/>
    <col min="7894" max="7894" width="10.7109375" style="3" customWidth="1"/>
    <col min="7895" max="7895" width="58.7109375" style="3" customWidth="1"/>
    <col min="7896" max="7897" width="12.7109375" style="3" customWidth="1"/>
    <col min="7898" max="7898" width="0" style="3" hidden="1" customWidth="1"/>
    <col min="7899" max="7903" width="12.7109375" style="3" customWidth="1"/>
    <col min="7904" max="7904" width="1.7109375" style="3" customWidth="1"/>
    <col min="7905" max="7905" width="2" style="3" customWidth="1"/>
    <col min="7906" max="7906" width="10.7109375" style="3" customWidth="1"/>
    <col min="7907" max="7907" width="10.5703125" style="3" bestFit="1" customWidth="1"/>
    <col min="7908" max="7908" width="2.7109375" style="3" customWidth="1"/>
    <col min="7909" max="7909" width="11.28515625" style="3" bestFit="1" customWidth="1"/>
    <col min="7910" max="7910" width="13.28515625" style="3" bestFit="1" customWidth="1"/>
    <col min="7911" max="7911" width="2.7109375" style="3" customWidth="1"/>
    <col min="7912" max="7912" width="11.28515625" style="3" bestFit="1" customWidth="1"/>
    <col min="7913" max="7913" width="13.28515625" style="3" bestFit="1" customWidth="1"/>
    <col min="7914" max="7916" width="9.140625" style="3"/>
    <col min="7917" max="7917" width="58.85546875" style="3" bestFit="1" customWidth="1"/>
    <col min="7918" max="8148" width="9.140625" style="3"/>
    <col min="8149" max="8149" width="3.140625" style="3" customWidth="1"/>
    <col min="8150" max="8150" width="10.7109375" style="3" customWidth="1"/>
    <col min="8151" max="8151" width="58.7109375" style="3" customWidth="1"/>
    <col min="8152" max="8153" width="12.7109375" style="3" customWidth="1"/>
    <col min="8154" max="8154" width="0" style="3" hidden="1" customWidth="1"/>
    <col min="8155" max="8159" width="12.7109375" style="3" customWidth="1"/>
    <col min="8160" max="8160" width="1.7109375" style="3" customWidth="1"/>
    <col min="8161" max="8161" width="2" style="3" customWidth="1"/>
    <col min="8162" max="8162" width="10.7109375" style="3" customWidth="1"/>
    <col min="8163" max="8163" width="10.5703125" style="3" bestFit="1" customWidth="1"/>
    <col min="8164" max="8164" width="2.7109375" style="3" customWidth="1"/>
    <col min="8165" max="8165" width="11.28515625" style="3" bestFit="1" customWidth="1"/>
    <col min="8166" max="8166" width="13.28515625" style="3" bestFit="1" customWidth="1"/>
    <col min="8167" max="8167" width="2.7109375" style="3" customWidth="1"/>
    <col min="8168" max="8168" width="11.28515625" style="3" bestFit="1" customWidth="1"/>
    <col min="8169" max="8169" width="13.28515625" style="3" bestFit="1" customWidth="1"/>
    <col min="8170" max="8172" width="9.140625" style="3"/>
    <col min="8173" max="8173" width="58.85546875" style="3" bestFit="1" customWidth="1"/>
    <col min="8174" max="8404" width="9.140625" style="3"/>
    <col min="8405" max="8405" width="3.140625" style="3" customWidth="1"/>
    <col min="8406" max="8406" width="10.7109375" style="3" customWidth="1"/>
    <col min="8407" max="8407" width="58.7109375" style="3" customWidth="1"/>
    <col min="8408" max="8409" width="12.7109375" style="3" customWidth="1"/>
    <col min="8410" max="8410" width="0" style="3" hidden="1" customWidth="1"/>
    <col min="8411" max="8415" width="12.7109375" style="3" customWidth="1"/>
    <col min="8416" max="8416" width="1.7109375" style="3" customWidth="1"/>
    <col min="8417" max="8417" width="2" style="3" customWidth="1"/>
    <col min="8418" max="8418" width="10.7109375" style="3" customWidth="1"/>
    <col min="8419" max="8419" width="10.5703125" style="3" bestFit="1" customWidth="1"/>
    <col min="8420" max="8420" width="2.7109375" style="3" customWidth="1"/>
    <col min="8421" max="8421" width="11.28515625" style="3" bestFit="1" customWidth="1"/>
    <col min="8422" max="8422" width="13.28515625" style="3" bestFit="1" customWidth="1"/>
    <col min="8423" max="8423" width="2.7109375" style="3" customWidth="1"/>
    <col min="8424" max="8424" width="11.28515625" style="3" bestFit="1" customWidth="1"/>
    <col min="8425" max="8425" width="13.28515625" style="3" bestFit="1" customWidth="1"/>
    <col min="8426" max="8428" width="9.140625" style="3"/>
    <col min="8429" max="8429" width="58.85546875" style="3" bestFit="1" customWidth="1"/>
    <col min="8430" max="8660" width="9.140625" style="3"/>
    <col min="8661" max="8661" width="3.140625" style="3" customWidth="1"/>
    <col min="8662" max="8662" width="10.7109375" style="3" customWidth="1"/>
    <col min="8663" max="8663" width="58.7109375" style="3" customWidth="1"/>
    <col min="8664" max="8665" width="12.7109375" style="3" customWidth="1"/>
    <col min="8666" max="8666" width="0" style="3" hidden="1" customWidth="1"/>
    <col min="8667" max="8671" width="12.7109375" style="3" customWidth="1"/>
    <col min="8672" max="8672" width="1.7109375" style="3" customWidth="1"/>
    <col min="8673" max="8673" width="2" style="3" customWidth="1"/>
    <col min="8674" max="8674" width="10.7109375" style="3" customWidth="1"/>
    <col min="8675" max="8675" width="10.5703125" style="3" bestFit="1" customWidth="1"/>
    <col min="8676" max="8676" width="2.7109375" style="3" customWidth="1"/>
    <col min="8677" max="8677" width="11.28515625" style="3" bestFit="1" customWidth="1"/>
    <col min="8678" max="8678" width="13.28515625" style="3" bestFit="1" customWidth="1"/>
    <col min="8679" max="8679" width="2.7109375" style="3" customWidth="1"/>
    <col min="8680" max="8680" width="11.28515625" style="3" bestFit="1" customWidth="1"/>
    <col min="8681" max="8681" width="13.28515625" style="3" bestFit="1" customWidth="1"/>
    <col min="8682" max="8684" width="9.140625" style="3"/>
    <col min="8685" max="8685" width="58.85546875" style="3" bestFit="1" customWidth="1"/>
    <col min="8686" max="8916" width="9.140625" style="3"/>
    <col min="8917" max="8917" width="3.140625" style="3" customWidth="1"/>
    <col min="8918" max="8918" width="10.7109375" style="3" customWidth="1"/>
    <col min="8919" max="8919" width="58.7109375" style="3" customWidth="1"/>
    <col min="8920" max="8921" width="12.7109375" style="3" customWidth="1"/>
    <col min="8922" max="8922" width="0" style="3" hidden="1" customWidth="1"/>
    <col min="8923" max="8927" width="12.7109375" style="3" customWidth="1"/>
    <col min="8928" max="8928" width="1.7109375" style="3" customWidth="1"/>
    <col min="8929" max="8929" width="2" style="3" customWidth="1"/>
    <col min="8930" max="8930" width="10.7109375" style="3" customWidth="1"/>
    <col min="8931" max="8931" width="10.5703125" style="3" bestFit="1" customWidth="1"/>
    <col min="8932" max="8932" width="2.7109375" style="3" customWidth="1"/>
    <col min="8933" max="8933" width="11.28515625" style="3" bestFit="1" customWidth="1"/>
    <col min="8934" max="8934" width="13.28515625" style="3" bestFit="1" customWidth="1"/>
    <col min="8935" max="8935" width="2.7109375" style="3" customWidth="1"/>
    <col min="8936" max="8936" width="11.28515625" style="3" bestFit="1" customWidth="1"/>
    <col min="8937" max="8937" width="13.28515625" style="3" bestFit="1" customWidth="1"/>
    <col min="8938" max="8940" width="9.140625" style="3"/>
    <col min="8941" max="8941" width="58.85546875" style="3" bestFit="1" customWidth="1"/>
    <col min="8942" max="9172" width="9.140625" style="3"/>
    <col min="9173" max="9173" width="3.140625" style="3" customWidth="1"/>
    <col min="9174" max="9174" width="10.7109375" style="3" customWidth="1"/>
    <col min="9175" max="9175" width="58.7109375" style="3" customWidth="1"/>
    <col min="9176" max="9177" width="12.7109375" style="3" customWidth="1"/>
    <col min="9178" max="9178" width="0" style="3" hidden="1" customWidth="1"/>
    <col min="9179" max="9183" width="12.7109375" style="3" customWidth="1"/>
    <col min="9184" max="9184" width="1.7109375" style="3" customWidth="1"/>
    <col min="9185" max="9185" width="2" style="3" customWidth="1"/>
    <col min="9186" max="9186" width="10.7109375" style="3" customWidth="1"/>
    <col min="9187" max="9187" width="10.5703125" style="3" bestFit="1" customWidth="1"/>
    <col min="9188" max="9188" width="2.7109375" style="3" customWidth="1"/>
    <col min="9189" max="9189" width="11.28515625" style="3" bestFit="1" customWidth="1"/>
    <col min="9190" max="9190" width="13.28515625" style="3" bestFit="1" customWidth="1"/>
    <col min="9191" max="9191" width="2.7109375" style="3" customWidth="1"/>
    <col min="9192" max="9192" width="11.28515625" style="3" bestFit="1" customWidth="1"/>
    <col min="9193" max="9193" width="13.28515625" style="3" bestFit="1" customWidth="1"/>
    <col min="9194" max="9196" width="9.140625" style="3"/>
    <col min="9197" max="9197" width="58.85546875" style="3" bestFit="1" customWidth="1"/>
    <col min="9198" max="9428" width="9.140625" style="3"/>
    <col min="9429" max="9429" width="3.140625" style="3" customWidth="1"/>
    <col min="9430" max="9430" width="10.7109375" style="3" customWidth="1"/>
    <col min="9431" max="9431" width="58.7109375" style="3" customWidth="1"/>
    <col min="9432" max="9433" width="12.7109375" style="3" customWidth="1"/>
    <col min="9434" max="9434" width="0" style="3" hidden="1" customWidth="1"/>
    <col min="9435" max="9439" width="12.7109375" style="3" customWidth="1"/>
    <col min="9440" max="9440" width="1.7109375" style="3" customWidth="1"/>
    <col min="9441" max="9441" width="2" style="3" customWidth="1"/>
    <col min="9442" max="9442" width="10.7109375" style="3" customWidth="1"/>
    <col min="9443" max="9443" width="10.5703125" style="3" bestFit="1" customWidth="1"/>
    <col min="9444" max="9444" width="2.7109375" style="3" customWidth="1"/>
    <col min="9445" max="9445" width="11.28515625" style="3" bestFit="1" customWidth="1"/>
    <col min="9446" max="9446" width="13.28515625" style="3" bestFit="1" customWidth="1"/>
    <col min="9447" max="9447" width="2.7109375" style="3" customWidth="1"/>
    <col min="9448" max="9448" width="11.28515625" style="3" bestFit="1" customWidth="1"/>
    <col min="9449" max="9449" width="13.28515625" style="3" bestFit="1" customWidth="1"/>
    <col min="9450" max="9452" width="9.140625" style="3"/>
    <col min="9453" max="9453" width="58.85546875" style="3" bestFit="1" customWidth="1"/>
    <col min="9454" max="9684" width="9.140625" style="3"/>
    <col min="9685" max="9685" width="3.140625" style="3" customWidth="1"/>
    <col min="9686" max="9686" width="10.7109375" style="3" customWidth="1"/>
    <col min="9687" max="9687" width="58.7109375" style="3" customWidth="1"/>
    <col min="9688" max="9689" width="12.7109375" style="3" customWidth="1"/>
    <col min="9690" max="9690" width="0" style="3" hidden="1" customWidth="1"/>
    <col min="9691" max="9695" width="12.7109375" style="3" customWidth="1"/>
    <col min="9696" max="9696" width="1.7109375" style="3" customWidth="1"/>
    <col min="9697" max="9697" width="2" style="3" customWidth="1"/>
    <col min="9698" max="9698" width="10.7109375" style="3" customWidth="1"/>
    <col min="9699" max="9699" width="10.5703125" style="3" bestFit="1" customWidth="1"/>
    <col min="9700" max="9700" width="2.7109375" style="3" customWidth="1"/>
    <col min="9701" max="9701" width="11.28515625" style="3" bestFit="1" customWidth="1"/>
    <col min="9702" max="9702" width="13.28515625" style="3" bestFit="1" customWidth="1"/>
    <col min="9703" max="9703" width="2.7109375" style="3" customWidth="1"/>
    <col min="9704" max="9704" width="11.28515625" style="3" bestFit="1" customWidth="1"/>
    <col min="9705" max="9705" width="13.28515625" style="3" bestFit="1" customWidth="1"/>
    <col min="9706" max="9708" width="9.140625" style="3"/>
    <col min="9709" max="9709" width="58.85546875" style="3" bestFit="1" customWidth="1"/>
    <col min="9710" max="9940" width="9.140625" style="3"/>
    <col min="9941" max="9941" width="3.140625" style="3" customWidth="1"/>
    <col min="9942" max="9942" width="10.7109375" style="3" customWidth="1"/>
    <col min="9943" max="9943" width="58.7109375" style="3" customWidth="1"/>
    <col min="9944" max="9945" width="12.7109375" style="3" customWidth="1"/>
    <col min="9946" max="9946" width="0" style="3" hidden="1" customWidth="1"/>
    <col min="9947" max="9951" width="12.7109375" style="3" customWidth="1"/>
    <col min="9952" max="9952" width="1.7109375" style="3" customWidth="1"/>
    <col min="9953" max="9953" width="2" style="3" customWidth="1"/>
    <col min="9954" max="9954" width="10.7109375" style="3" customWidth="1"/>
    <col min="9955" max="9955" width="10.5703125" style="3" bestFit="1" customWidth="1"/>
    <col min="9956" max="9956" width="2.7109375" style="3" customWidth="1"/>
    <col min="9957" max="9957" width="11.28515625" style="3" bestFit="1" customWidth="1"/>
    <col min="9958" max="9958" width="13.28515625" style="3" bestFit="1" customWidth="1"/>
    <col min="9959" max="9959" width="2.7109375" style="3" customWidth="1"/>
    <col min="9960" max="9960" width="11.28515625" style="3" bestFit="1" customWidth="1"/>
    <col min="9961" max="9961" width="13.28515625" style="3" bestFit="1" customWidth="1"/>
    <col min="9962" max="9964" width="9.140625" style="3"/>
    <col min="9965" max="9965" width="58.85546875" style="3" bestFit="1" customWidth="1"/>
    <col min="9966" max="10196" width="9.140625" style="3"/>
    <col min="10197" max="10197" width="3.140625" style="3" customWidth="1"/>
    <col min="10198" max="10198" width="10.7109375" style="3" customWidth="1"/>
    <col min="10199" max="10199" width="58.7109375" style="3" customWidth="1"/>
    <col min="10200" max="10201" width="12.7109375" style="3" customWidth="1"/>
    <col min="10202" max="10202" width="0" style="3" hidden="1" customWidth="1"/>
    <col min="10203" max="10207" width="12.7109375" style="3" customWidth="1"/>
    <col min="10208" max="10208" width="1.7109375" style="3" customWidth="1"/>
    <col min="10209" max="10209" width="2" style="3" customWidth="1"/>
    <col min="10210" max="10210" width="10.7109375" style="3" customWidth="1"/>
    <col min="10211" max="10211" width="10.5703125" style="3" bestFit="1" customWidth="1"/>
    <col min="10212" max="10212" width="2.7109375" style="3" customWidth="1"/>
    <col min="10213" max="10213" width="11.28515625" style="3" bestFit="1" customWidth="1"/>
    <col min="10214" max="10214" width="13.28515625" style="3" bestFit="1" customWidth="1"/>
    <col min="10215" max="10215" width="2.7109375" style="3" customWidth="1"/>
    <col min="10216" max="10216" width="11.28515625" style="3" bestFit="1" customWidth="1"/>
    <col min="10217" max="10217" width="13.28515625" style="3" bestFit="1" customWidth="1"/>
    <col min="10218" max="10220" width="9.140625" style="3"/>
    <col min="10221" max="10221" width="58.85546875" style="3" bestFit="1" customWidth="1"/>
    <col min="10222" max="10452" width="9.140625" style="3"/>
    <col min="10453" max="10453" width="3.140625" style="3" customWidth="1"/>
    <col min="10454" max="10454" width="10.7109375" style="3" customWidth="1"/>
    <col min="10455" max="10455" width="58.7109375" style="3" customWidth="1"/>
    <col min="10456" max="10457" width="12.7109375" style="3" customWidth="1"/>
    <col min="10458" max="10458" width="0" style="3" hidden="1" customWidth="1"/>
    <col min="10459" max="10463" width="12.7109375" style="3" customWidth="1"/>
    <col min="10464" max="10464" width="1.7109375" style="3" customWidth="1"/>
    <col min="10465" max="10465" width="2" style="3" customWidth="1"/>
    <col min="10466" max="10466" width="10.7109375" style="3" customWidth="1"/>
    <col min="10467" max="10467" width="10.5703125" style="3" bestFit="1" customWidth="1"/>
    <col min="10468" max="10468" width="2.7109375" style="3" customWidth="1"/>
    <col min="10469" max="10469" width="11.28515625" style="3" bestFit="1" customWidth="1"/>
    <col min="10470" max="10470" width="13.28515625" style="3" bestFit="1" customWidth="1"/>
    <col min="10471" max="10471" width="2.7109375" style="3" customWidth="1"/>
    <col min="10472" max="10472" width="11.28515625" style="3" bestFit="1" customWidth="1"/>
    <col min="10473" max="10473" width="13.28515625" style="3" bestFit="1" customWidth="1"/>
    <col min="10474" max="10476" width="9.140625" style="3"/>
    <col min="10477" max="10477" width="58.85546875" style="3" bestFit="1" customWidth="1"/>
    <col min="10478" max="10708" width="9.140625" style="3"/>
    <col min="10709" max="10709" width="3.140625" style="3" customWidth="1"/>
    <col min="10710" max="10710" width="10.7109375" style="3" customWidth="1"/>
    <col min="10711" max="10711" width="58.7109375" style="3" customWidth="1"/>
    <col min="10712" max="10713" width="12.7109375" style="3" customWidth="1"/>
    <col min="10714" max="10714" width="0" style="3" hidden="1" customWidth="1"/>
    <col min="10715" max="10719" width="12.7109375" style="3" customWidth="1"/>
    <col min="10720" max="10720" width="1.7109375" style="3" customWidth="1"/>
    <col min="10721" max="10721" width="2" style="3" customWidth="1"/>
    <col min="10722" max="10722" width="10.7109375" style="3" customWidth="1"/>
    <col min="10723" max="10723" width="10.5703125" style="3" bestFit="1" customWidth="1"/>
    <col min="10724" max="10724" width="2.7109375" style="3" customWidth="1"/>
    <col min="10725" max="10725" width="11.28515625" style="3" bestFit="1" customWidth="1"/>
    <col min="10726" max="10726" width="13.28515625" style="3" bestFit="1" customWidth="1"/>
    <col min="10727" max="10727" width="2.7109375" style="3" customWidth="1"/>
    <col min="10728" max="10728" width="11.28515625" style="3" bestFit="1" customWidth="1"/>
    <col min="10729" max="10729" width="13.28515625" style="3" bestFit="1" customWidth="1"/>
    <col min="10730" max="10732" width="9.140625" style="3"/>
    <col min="10733" max="10733" width="58.85546875" style="3" bestFit="1" customWidth="1"/>
    <col min="10734" max="10964" width="9.140625" style="3"/>
    <col min="10965" max="10965" width="3.140625" style="3" customWidth="1"/>
    <col min="10966" max="10966" width="10.7109375" style="3" customWidth="1"/>
    <col min="10967" max="10967" width="58.7109375" style="3" customWidth="1"/>
    <col min="10968" max="10969" width="12.7109375" style="3" customWidth="1"/>
    <col min="10970" max="10970" width="0" style="3" hidden="1" customWidth="1"/>
    <col min="10971" max="10975" width="12.7109375" style="3" customWidth="1"/>
    <col min="10976" max="10976" width="1.7109375" style="3" customWidth="1"/>
    <col min="10977" max="10977" width="2" style="3" customWidth="1"/>
    <col min="10978" max="10978" width="10.7109375" style="3" customWidth="1"/>
    <col min="10979" max="10979" width="10.5703125" style="3" bestFit="1" customWidth="1"/>
    <col min="10980" max="10980" width="2.7109375" style="3" customWidth="1"/>
    <col min="10981" max="10981" width="11.28515625" style="3" bestFit="1" customWidth="1"/>
    <col min="10982" max="10982" width="13.28515625" style="3" bestFit="1" customWidth="1"/>
    <col min="10983" max="10983" width="2.7109375" style="3" customWidth="1"/>
    <col min="10984" max="10984" width="11.28515625" style="3" bestFit="1" customWidth="1"/>
    <col min="10985" max="10985" width="13.28515625" style="3" bestFit="1" customWidth="1"/>
    <col min="10986" max="10988" width="9.140625" style="3"/>
    <col min="10989" max="10989" width="58.85546875" style="3" bestFit="1" customWidth="1"/>
    <col min="10990" max="11220" width="9.140625" style="3"/>
    <col min="11221" max="11221" width="3.140625" style="3" customWidth="1"/>
    <col min="11222" max="11222" width="10.7109375" style="3" customWidth="1"/>
    <col min="11223" max="11223" width="58.7109375" style="3" customWidth="1"/>
    <col min="11224" max="11225" width="12.7109375" style="3" customWidth="1"/>
    <col min="11226" max="11226" width="0" style="3" hidden="1" customWidth="1"/>
    <col min="11227" max="11231" width="12.7109375" style="3" customWidth="1"/>
    <col min="11232" max="11232" width="1.7109375" style="3" customWidth="1"/>
    <col min="11233" max="11233" width="2" style="3" customWidth="1"/>
    <col min="11234" max="11234" width="10.7109375" style="3" customWidth="1"/>
    <col min="11235" max="11235" width="10.5703125" style="3" bestFit="1" customWidth="1"/>
    <col min="11236" max="11236" width="2.7109375" style="3" customWidth="1"/>
    <col min="11237" max="11237" width="11.28515625" style="3" bestFit="1" customWidth="1"/>
    <col min="11238" max="11238" width="13.28515625" style="3" bestFit="1" customWidth="1"/>
    <col min="11239" max="11239" width="2.7109375" style="3" customWidth="1"/>
    <col min="11240" max="11240" width="11.28515625" style="3" bestFit="1" customWidth="1"/>
    <col min="11241" max="11241" width="13.28515625" style="3" bestFit="1" customWidth="1"/>
    <col min="11242" max="11244" width="9.140625" style="3"/>
    <col min="11245" max="11245" width="58.85546875" style="3" bestFit="1" customWidth="1"/>
    <col min="11246" max="11476" width="9.140625" style="3"/>
    <col min="11477" max="11477" width="3.140625" style="3" customWidth="1"/>
    <col min="11478" max="11478" width="10.7109375" style="3" customWidth="1"/>
    <col min="11479" max="11479" width="58.7109375" style="3" customWidth="1"/>
    <col min="11480" max="11481" width="12.7109375" style="3" customWidth="1"/>
    <col min="11482" max="11482" width="0" style="3" hidden="1" customWidth="1"/>
    <col min="11483" max="11487" width="12.7109375" style="3" customWidth="1"/>
    <col min="11488" max="11488" width="1.7109375" style="3" customWidth="1"/>
    <col min="11489" max="11489" width="2" style="3" customWidth="1"/>
    <col min="11490" max="11490" width="10.7109375" style="3" customWidth="1"/>
    <col min="11491" max="11491" width="10.5703125" style="3" bestFit="1" customWidth="1"/>
    <col min="11492" max="11492" width="2.7109375" style="3" customWidth="1"/>
    <col min="11493" max="11493" width="11.28515625" style="3" bestFit="1" customWidth="1"/>
    <col min="11494" max="11494" width="13.28515625" style="3" bestFit="1" customWidth="1"/>
    <col min="11495" max="11495" width="2.7109375" style="3" customWidth="1"/>
    <col min="11496" max="11496" width="11.28515625" style="3" bestFit="1" customWidth="1"/>
    <col min="11497" max="11497" width="13.28515625" style="3" bestFit="1" customWidth="1"/>
    <col min="11498" max="11500" width="9.140625" style="3"/>
    <col min="11501" max="11501" width="58.85546875" style="3" bestFit="1" customWidth="1"/>
    <col min="11502" max="11732" width="9.140625" style="3"/>
    <col min="11733" max="11733" width="3.140625" style="3" customWidth="1"/>
    <col min="11734" max="11734" width="10.7109375" style="3" customWidth="1"/>
    <col min="11735" max="11735" width="58.7109375" style="3" customWidth="1"/>
    <col min="11736" max="11737" width="12.7109375" style="3" customWidth="1"/>
    <col min="11738" max="11738" width="0" style="3" hidden="1" customWidth="1"/>
    <col min="11739" max="11743" width="12.7109375" style="3" customWidth="1"/>
    <col min="11744" max="11744" width="1.7109375" style="3" customWidth="1"/>
    <col min="11745" max="11745" width="2" style="3" customWidth="1"/>
    <col min="11746" max="11746" width="10.7109375" style="3" customWidth="1"/>
    <col min="11747" max="11747" width="10.5703125" style="3" bestFit="1" customWidth="1"/>
    <col min="11748" max="11748" width="2.7109375" style="3" customWidth="1"/>
    <col min="11749" max="11749" width="11.28515625" style="3" bestFit="1" customWidth="1"/>
    <col min="11750" max="11750" width="13.28515625" style="3" bestFit="1" customWidth="1"/>
    <col min="11751" max="11751" width="2.7109375" style="3" customWidth="1"/>
    <col min="11752" max="11752" width="11.28515625" style="3" bestFit="1" customWidth="1"/>
    <col min="11753" max="11753" width="13.28515625" style="3" bestFit="1" customWidth="1"/>
    <col min="11754" max="11756" width="9.140625" style="3"/>
    <col min="11757" max="11757" width="58.85546875" style="3" bestFit="1" customWidth="1"/>
    <col min="11758" max="11988" width="9.140625" style="3"/>
    <col min="11989" max="11989" width="3.140625" style="3" customWidth="1"/>
    <col min="11990" max="11990" width="10.7109375" style="3" customWidth="1"/>
    <col min="11991" max="11991" width="58.7109375" style="3" customWidth="1"/>
    <col min="11992" max="11993" width="12.7109375" style="3" customWidth="1"/>
    <col min="11994" max="11994" width="0" style="3" hidden="1" customWidth="1"/>
    <col min="11995" max="11999" width="12.7109375" style="3" customWidth="1"/>
    <col min="12000" max="12000" width="1.7109375" style="3" customWidth="1"/>
    <col min="12001" max="12001" width="2" style="3" customWidth="1"/>
    <col min="12002" max="12002" width="10.7109375" style="3" customWidth="1"/>
    <col min="12003" max="12003" width="10.5703125" style="3" bestFit="1" customWidth="1"/>
    <col min="12004" max="12004" width="2.7109375" style="3" customWidth="1"/>
    <col min="12005" max="12005" width="11.28515625" style="3" bestFit="1" customWidth="1"/>
    <col min="12006" max="12006" width="13.28515625" style="3" bestFit="1" customWidth="1"/>
    <col min="12007" max="12007" width="2.7109375" style="3" customWidth="1"/>
    <col min="12008" max="12008" width="11.28515625" style="3" bestFit="1" customWidth="1"/>
    <col min="12009" max="12009" width="13.28515625" style="3" bestFit="1" customWidth="1"/>
    <col min="12010" max="12012" width="9.140625" style="3"/>
    <col min="12013" max="12013" width="58.85546875" style="3" bestFit="1" customWidth="1"/>
    <col min="12014" max="12244" width="9.140625" style="3"/>
    <col min="12245" max="12245" width="3.140625" style="3" customWidth="1"/>
    <col min="12246" max="12246" width="10.7109375" style="3" customWidth="1"/>
    <col min="12247" max="12247" width="58.7109375" style="3" customWidth="1"/>
    <col min="12248" max="12249" width="12.7109375" style="3" customWidth="1"/>
    <col min="12250" max="12250" width="0" style="3" hidden="1" customWidth="1"/>
    <col min="12251" max="12255" width="12.7109375" style="3" customWidth="1"/>
    <col min="12256" max="12256" width="1.7109375" style="3" customWidth="1"/>
    <col min="12257" max="12257" width="2" style="3" customWidth="1"/>
    <col min="12258" max="12258" width="10.7109375" style="3" customWidth="1"/>
    <col min="12259" max="12259" width="10.5703125" style="3" bestFit="1" customWidth="1"/>
    <col min="12260" max="12260" width="2.7109375" style="3" customWidth="1"/>
    <col min="12261" max="12261" width="11.28515625" style="3" bestFit="1" customWidth="1"/>
    <col min="12262" max="12262" width="13.28515625" style="3" bestFit="1" customWidth="1"/>
    <col min="12263" max="12263" width="2.7109375" style="3" customWidth="1"/>
    <col min="12264" max="12264" width="11.28515625" style="3" bestFit="1" customWidth="1"/>
    <col min="12265" max="12265" width="13.28515625" style="3" bestFit="1" customWidth="1"/>
    <col min="12266" max="12268" width="9.140625" style="3"/>
    <col min="12269" max="12269" width="58.85546875" style="3" bestFit="1" customWidth="1"/>
    <col min="12270" max="12500" width="9.140625" style="3"/>
    <col min="12501" max="12501" width="3.140625" style="3" customWidth="1"/>
    <col min="12502" max="12502" width="10.7109375" style="3" customWidth="1"/>
    <col min="12503" max="12503" width="58.7109375" style="3" customWidth="1"/>
    <col min="12504" max="12505" width="12.7109375" style="3" customWidth="1"/>
    <col min="12506" max="12506" width="0" style="3" hidden="1" customWidth="1"/>
    <col min="12507" max="12511" width="12.7109375" style="3" customWidth="1"/>
    <col min="12512" max="12512" width="1.7109375" style="3" customWidth="1"/>
    <col min="12513" max="12513" width="2" style="3" customWidth="1"/>
    <col min="12514" max="12514" width="10.7109375" style="3" customWidth="1"/>
    <col min="12515" max="12515" width="10.5703125" style="3" bestFit="1" customWidth="1"/>
    <col min="12516" max="12516" width="2.7109375" style="3" customWidth="1"/>
    <col min="12517" max="12517" width="11.28515625" style="3" bestFit="1" customWidth="1"/>
    <col min="12518" max="12518" width="13.28515625" style="3" bestFit="1" customWidth="1"/>
    <col min="12519" max="12519" width="2.7109375" style="3" customWidth="1"/>
    <col min="12520" max="12520" width="11.28515625" style="3" bestFit="1" customWidth="1"/>
    <col min="12521" max="12521" width="13.28515625" style="3" bestFit="1" customWidth="1"/>
    <col min="12522" max="12524" width="9.140625" style="3"/>
    <col min="12525" max="12525" width="58.85546875" style="3" bestFit="1" customWidth="1"/>
    <col min="12526" max="12756" width="9.140625" style="3"/>
    <col min="12757" max="12757" width="3.140625" style="3" customWidth="1"/>
    <col min="12758" max="12758" width="10.7109375" style="3" customWidth="1"/>
    <col min="12759" max="12759" width="58.7109375" style="3" customWidth="1"/>
    <col min="12760" max="12761" width="12.7109375" style="3" customWidth="1"/>
    <col min="12762" max="12762" width="0" style="3" hidden="1" customWidth="1"/>
    <col min="12763" max="12767" width="12.7109375" style="3" customWidth="1"/>
    <col min="12768" max="12768" width="1.7109375" style="3" customWidth="1"/>
    <col min="12769" max="12769" width="2" style="3" customWidth="1"/>
    <col min="12770" max="12770" width="10.7109375" style="3" customWidth="1"/>
    <col min="12771" max="12771" width="10.5703125" style="3" bestFit="1" customWidth="1"/>
    <col min="12772" max="12772" width="2.7109375" style="3" customWidth="1"/>
    <col min="12773" max="12773" width="11.28515625" style="3" bestFit="1" customWidth="1"/>
    <col min="12774" max="12774" width="13.28515625" style="3" bestFit="1" customWidth="1"/>
    <col min="12775" max="12775" width="2.7109375" style="3" customWidth="1"/>
    <col min="12776" max="12776" width="11.28515625" style="3" bestFit="1" customWidth="1"/>
    <col min="12777" max="12777" width="13.28515625" style="3" bestFit="1" customWidth="1"/>
    <col min="12778" max="12780" width="9.140625" style="3"/>
    <col min="12781" max="12781" width="58.85546875" style="3" bestFit="1" customWidth="1"/>
    <col min="12782" max="13012" width="9.140625" style="3"/>
    <col min="13013" max="13013" width="3.140625" style="3" customWidth="1"/>
    <col min="13014" max="13014" width="10.7109375" style="3" customWidth="1"/>
    <col min="13015" max="13015" width="58.7109375" style="3" customWidth="1"/>
    <col min="13016" max="13017" width="12.7109375" style="3" customWidth="1"/>
    <col min="13018" max="13018" width="0" style="3" hidden="1" customWidth="1"/>
    <col min="13019" max="13023" width="12.7109375" style="3" customWidth="1"/>
    <col min="13024" max="13024" width="1.7109375" style="3" customWidth="1"/>
    <col min="13025" max="13025" width="2" style="3" customWidth="1"/>
    <col min="13026" max="13026" width="10.7109375" style="3" customWidth="1"/>
    <col min="13027" max="13027" width="10.5703125" style="3" bestFit="1" customWidth="1"/>
    <col min="13028" max="13028" width="2.7109375" style="3" customWidth="1"/>
    <col min="13029" max="13029" width="11.28515625" style="3" bestFit="1" customWidth="1"/>
    <col min="13030" max="13030" width="13.28515625" style="3" bestFit="1" customWidth="1"/>
    <col min="13031" max="13031" width="2.7109375" style="3" customWidth="1"/>
    <col min="13032" max="13032" width="11.28515625" style="3" bestFit="1" customWidth="1"/>
    <col min="13033" max="13033" width="13.28515625" style="3" bestFit="1" customWidth="1"/>
    <col min="13034" max="13036" width="9.140625" style="3"/>
    <col min="13037" max="13037" width="58.85546875" style="3" bestFit="1" customWidth="1"/>
    <col min="13038" max="13268" width="9.140625" style="3"/>
    <col min="13269" max="13269" width="3.140625" style="3" customWidth="1"/>
    <col min="13270" max="13270" width="10.7109375" style="3" customWidth="1"/>
    <col min="13271" max="13271" width="58.7109375" style="3" customWidth="1"/>
    <col min="13272" max="13273" width="12.7109375" style="3" customWidth="1"/>
    <col min="13274" max="13274" width="0" style="3" hidden="1" customWidth="1"/>
    <col min="13275" max="13279" width="12.7109375" style="3" customWidth="1"/>
    <col min="13280" max="13280" width="1.7109375" style="3" customWidth="1"/>
    <col min="13281" max="13281" width="2" style="3" customWidth="1"/>
    <col min="13282" max="13282" width="10.7109375" style="3" customWidth="1"/>
    <col min="13283" max="13283" width="10.5703125" style="3" bestFit="1" customWidth="1"/>
    <col min="13284" max="13284" width="2.7109375" style="3" customWidth="1"/>
    <col min="13285" max="13285" width="11.28515625" style="3" bestFit="1" customWidth="1"/>
    <col min="13286" max="13286" width="13.28515625" style="3" bestFit="1" customWidth="1"/>
    <col min="13287" max="13287" width="2.7109375" style="3" customWidth="1"/>
    <col min="13288" max="13288" width="11.28515625" style="3" bestFit="1" customWidth="1"/>
    <col min="13289" max="13289" width="13.28515625" style="3" bestFit="1" customWidth="1"/>
    <col min="13290" max="13292" width="9.140625" style="3"/>
    <col min="13293" max="13293" width="58.85546875" style="3" bestFit="1" customWidth="1"/>
    <col min="13294" max="13524" width="9.140625" style="3"/>
    <col min="13525" max="13525" width="3.140625" style="3" customWidth="1"/>
    <col min="13526" max="13526" width="10.7109375" style="3" customWidth="1"/>
    <col min="13527" max="13527" width="58.7109375" style="3" customWidth="1"/>
    <col min="13528" max="13529" width="12.7109375" style="3" customWidth="1"/>
    <col min="13530" max="13530" width="0" style="3" hidden="1" customWidth="1"/>
    <col min="13531" max="13535" width="12.7109375" style="3" customWidth="1"/>
    <col min="13536" max="13536" width="1.7109375" style="3" customWidth="1"/>
    <col min="13537" max="13537" width="2" style="3" customWidth="1"/>
    <col min="13538" max="13538" width="10.7109375" style="3" customWidth="1"/>
    <col min="13539" max="13539" width="10.5703125" style="3" bestFit="1" customWidth="1"/>
    <col min="13540" max="13540" width="2.7109375" style="3" customWidth="1"/>
    <col min="13541" max="13541" width="11.28515625" style="3" bestFit="1" customWidth="1"/>
    <col min="13542" max="13542" width="13.28515625" style="3" bestFit="1" customWidth="1"/>
    <col min="13543" max="13543" width="2.7109375" style="3" customWidth="1"/>
    <col min="13544" max="13544" width="11.28515625" style="3" bestFit="1" customWidth="1"/>
    <col min="13545" max="13545" width="13.28515625" style="3" bestFit="1" customWidth="1"/>
    <col min="13546" max="13548" width="9.140625" style="3"/>
    <col min="13549" max="13549" width="58.85546875" style="3" bestFit="1" customWidth="1"/>
    <col min="13550" max="13780" width="9.140625" style="3"/>
    <col min="13781" max="13781" width="3.140625" style="3" customWidth="1"/>
    <col min="13782" max="13782" width="10.7109375" style="3" customWidth="1"/>
    <col min="13783" max="13783" width="58.7109375" style="3" customWidth="1"/>
    <col min="13784" max="13785" width="12.7109375" style="3" customWidth="1"/>
    <col min="13786" max="13786" width="0" style="3" hidden="1" customWidth="1"/>
    <col min="13787" max="13791" width="12.7109375" style="3" customWidth="1"/>
    <col min="13792" max="13792" width="1.7109375" style="3" customWidth="1"/>
    <col min="13793" max="13793" width="2" style="3" customWidth="1"/>
    <col min="13794" max="13794" width="10.7109375" style="3" customWidth="1"/>
    <col min="13795" max="13795" width="10.5703125" style="3" bestFit="1" customWidth="1"/>
    <col min="13796" max="13796" width="2.7109375" style="3" customWidth="1"/>
    <col min="13797" max="13797" width="11.28515625" style="3" bestFit="1" customWidth="1"/>
    <col min="13798" max="13798" width="13.28515625" style="3" bestFit="1" customWidth="1"/>
    <col min="13799" max="13799" width="2.7109375" style="3" customWidth="1"/>
    <col min="13800" max="13800" width="11.28515625" style="3" bestFit="1" customWidth="1"/>
    <col min="13801" max="13801" width="13.28515625" style="3" bestFit="1" customWidth="1"/>
    <col min="13802" max="13804" width="9.140625" style="3"/>
    <col min="13805" max="13805" width="58.85546875" style="3" bestFit="1" customWidth="1"/>
    <col min="13806" max="14036" width="9.140625" style="3"/>
    <col min="14037" max="14037" width="3.140625" style="3" customWidth="1"/>
    <col min="14038" max="14038" width="10.7109375" style="3" customWidth="1"/>
    <col min="14039" max="14039" width="58.7109375" style="3" customWidth="1"/>
    <col min="14040" max="14041" width="12.7109375" style="3" customWidth="1"/>
    <col min="14042" max="14042" width="0" style="3" hidden="1" customWidth="1"/>
    <col min="14043" max="14047" width="12.7109375" style="3" customWidth="1"/>
    <col min="14048" max="14048" width="1.7109375" style="3" customWidth="1"/>
    <col min="14049" max="14049" width="2" style="3" customWidth="1"/>
    <col min="14050" max="14050" width="10.7109375" style="3" customWidth="1"/>
    <col min="14051" max="14051" width="10.5703125" style="3" bestFit="1" customWidth="1"/>
    <col min="14052" max="14052" width="2.7109375" style="3" customWidth="1"/>
    <col min="14053" max="14053" width="11.28515625" style="3" bestFit="1" customWidth="1"/>
    <col min="14054" max="14054" width="13.28515625" style="3" bestFit="1" customWidth="1"/>
    <col min="14055" max="14055" width="2.7109375" style="3" customWidth="1"/>
    <col min="14056" max="14056" width="11.28515625" style="3" bestFit="1" customWidth="1"/>
    <col min="14057" max="14057" width="13.28515625" style="3" bestFit="1" customWidth="1"/>
    <col min="14058" max="14060" width="9.140625" style="3"/>
    <col min="14061" max="14061" width="58.85546875" style="3" bestFit="1" customWidth="1"/>
    <col min="14062" max="14292" width="9.140625" style="3"/>
    <col min="14293" max="14293" width="3.140625" style="3" customWidth="1"/>
    <col min="14294" max="14294" width="10.7109375" style="3" customWidth="1"/>
    <col min="14295" max="14295" width="58.7109375" style="3" customWidth="1"/>
    <col min="14296" max="14297" width="12.7109375" style="3" customWidth="1"/>
    <col min="14298" max="14298" width="0" style="3" hidden="1" customWidth="1"/>
    <col min="14299" max="14303" width="12.7109375" style="3" customWidth="1"/>
    <col min="14304" max="14304" width="1.7109375" style="3" customWidth="1"/>
    <col min="14305" max="14305" width="2" style="3" customWidth="1"/>
    <col min="14306" max="14306" width="10.7109375" style="3" customWidth="1"/>
    <col min="14307" max="14307" width="10.5703125" style="3" bestFit="1" customWidth="1"/>
    <col min="14308" max="14308" width="2.7109375" style="3" customWidth="1"/>
    <col min="14309" max="14309" width="11.28515625" style="3" bestFit="1" customWidth="1"/>
    <col min="14310" max="14310" width="13.28515625" style="3" bestFit="1" customWidth="1"/>
    <col min="14311" max="14311" width="2.7109375" style="3" customWidth="1"/>
    <col min="14312" max="14312" width="11.28515625" style="3" bestFit="1" customWidth="1"/>
    <col min="14313" max="14313" width="13.28515625" style="3" bestFit="1" customWidth="1"/>
    <col min="14314" max="14316" width="9.140625" style="3"/>
    <col min="14317" max="14317" width="58.85546875" style="3" bestFit="1" customWidth="1"/>
    <col min="14318" max="14548" width="9.140625" style="3"/>
    <col min="14549" max="14549" width="3.140625" style="3" customWidth="1"/>
    <col min="14550" max="14550" width="10.7109375" style="3" customWidth="1"/>
    <col min="14551" max="14551" width="58.7109375" style="3" customWidth="1"/>
    <col min="14552" max="14553" width="12.7109375" style="3" customWidth="1"/>
    <col min="14554" max="14554" width="0" style="3" hidden="1" customWidth="1"/>
    <col min="14555" max="14559" width="12.7109375" style="3" customWidth="1"/>
    <col min="14560" max="14560" width="1.7109375" style="3" customWidth="1"/>
    <col min="14561" max="14561" width="2" style="3" customWidth="1"/>
    <col min="14562" max="14562" width="10.7109375" style="3" customWidth="1"/>
    <col min="14563" max="14563" width="10.5703125" style="3" bestFit="1" customWidth="1"/>
    <col min="14564" max="14564" width="2.7109375" style="3" customWidth="1"/>
    <col min="14565" max="14565" width="11.28515625" style="3" bestFit="1" customWidth="1"/>
    <col min="14566" max="14566" width="13.28515625" style="3" bestFit="1" customWidth="1"/>
    <col min="14567" max="14567" width="2.7109375" style="3" customWidth="1"/>
    <col min="14568" max="14568" width="11.28515625" style="3" bestFit="1" customWidth="1"/>
    <col min="14569" max="14569" width="13.28515625" style="3" bestFit="1" customWidth="1"/>
    <col min="14570" max="14572" width="9.140625" style="3"/>
    <col min="14573" max="14573" width="58.85546875" style="3" bestFit="1" customWidth="1"/>
    <col min="14574" max="14804" width="9.140625" style="3"/>
    <col min="14805" max="14805" width="3.140625" style="3" customWidth="1"/>
    <col min="14806" max="14806" width="10.7109375" style="3" customWidth="1"/>
    <col min="14807" max="14807" width="58.7109375" style="3" customWidth="1"/>
    <col min="14808" max="14809" width="12.7109375" style="3" customWidth="1"/>
    <col min="14810" max="14810" width="0" style="3" hidden="1" customWidth="1"/>
    <col min="14811" max="14815" width="12.7109375" style="3" customWidth="1"/>
    <col min="14816" max="14816" width="1.7109375" style="3" customWidth="1"/>
    <col min="14817" max="14817" width="2" style="3" customWidth="1"/>
    <col min="14818" max="14818" width="10.7109375" style="3" customWidth="1"/>
    <col min="14819" max="14819" width="10.5703125" style="3" bestFit="1" customWidth="1"/>
    <col min="14820" max="14820" width="2.7109375" style="3" customWidth="1"/>
    <col min="14821" max="14821" width="11.28515625" style="3" bestFit="1" customWidth="1"/>
    <col min="14822" max="14822" width="13.28515625" style="3" bestFit="1" customWidth="1"/>
    <col min="14823" max="14823" width="2.7109375" style="3" customWidth="1"/>
    <col min="14824" max="14824" width="11.28515625" style="3" bestFit="1" customWidth="1"/>
    <col min="14825" max="14825" width="13.28515625" style="3" bestFit="1" customWidth="1"/>
    <col min="14826" max="14828" width="9.140625" style="3"/>
    <col min="14829" max="14829" width="58.85546875" style="3" bestFit="1" customWidth="1"/>
    <col min="14830" max="15060" width="9.140625" style="3"/>
    <col min="15061" max="15061" width="3.140625" style="3" customWidth="1"/>
    <col min="15062" max="15062" width="10.7109375" style="3" customWidth="1"/>
    <col min="15063" max="15063" width="58.7109375" style="3" customWidth="1"/>
    <col min="15064" max="15065" width="12.7109375" style="3" customWidth="1"/>
    <col min="15066" max="15066" width="0" style="3" hidden="1" customWidth="1"/>
    <col min="15067" max="15071" width="12.7109375" style="3" customWidth="1"/>
    <col min="15072" max="15072" width="1.7109375" style="3" customWidth="1"/>
    <col min="15073" max="15073" width="2" style="3" customWidth="1"/>
    <col min="15074" max="15074" width="10.7109375" style="3" customWidth="1"/>
    <col min="15075" max="15075" width="10.5703125" style="3" bestFit="1" customWidth="1"/>
    <col min="15076" max="15076" width="2.7109375" style="3" customWidth="1"/>
    <col min="15077" max="15077" width="11.28515625" style="3" bestFit="1" customWidth="1"/>
    <col min="15078" max="15078" width="13.28515625" style="3" bestFit="1" customWidth="1"/>
    <col min="15079" max="15079" width="2.7109375" style="3" customWidth="1"/>
    <col min="15080" max="15080" width="11.28515625" style="3" bestFit="1" customWidth="1"/>
    <col min="15081" max="15081" width="13.28515625" style="3" bestFit="1" customWidth="1"/>
    <col min="15082" max="15084" width="9.140625" style="3"/>
    <col min="15085" max="15085" width="58.85546875" style="3" bestFit="1" customWidth="1"/>
    <col min="15086" max="15316" width="9.140625" style="3"/>
    <col min="15317" max="15317" width="3.140625" style="3" customWidth="1"/>
    <col min="15318" max="15318" width="10.7109375" style="3" customWidth="1"/>
    <col min="15319" max="15319" width="58.7109375" style="3" customWidth="1"/>
    <col min="15320" max="15321" width="12.7109375" style="3" customWidth="1"/>
    <col min="15322" max="15322" width="0" style="3" hidden="1" customWidth="1"/>
    <col min="15323" max="15327" width="12.7109375" style="3" customWidth="1"/>
    <col min="15328" max="15328" width="1.7109375" style="3" customWidth="1"/>
    <col min="15329" max="15329" width="2" style="3" customWidth="1"/>
    <col min="15330" max="15330" width="10.7109375" style="3" customWidth="1"/>
    <col min="15331" max="15331" width="10.5703125" style="3" bestFit="1" customWidth="1"/>
    <col min="15332" max="15332" width="2.7109375" style="3" customWidth="1"/>
    <col min="15333" max="15333" width="11.28515625" style="3" bestFit="1" customWidth="1"/>
    <col min="15334" max="15334" width="13.28515625" style="3" bestFit="1" customWidth="1"/>
    <col min="15335" max="15335" width="2.7109375" style="3" customWidth="1"/>
    <col min="15336" max="15336" width="11.28515625" style="3" bestFit="1" customWidth="1"/>
    <col min="15337" max="15337" width="13.28515625" style="3" bestFit="1" customWidth="1"/>
    <col min="15338" max="15340" width="9.140625" style="3"/>
    <col min="15341" max="15341" width="58.85546875" style="3" bestFit="1" customWidth="1"/>
    <col min="15342" max="15572" width="9.140625" style="3"/>
    <col min="15573" max="15573" width="3.140625" style="3" customWidth="1"/>
    <col min="15574" max="15574" width="10.7109375" style="3" customWidth="1"/>
    <col min="15575" max="15575" width="58.7109375" style="3" customWidth="1"/>
    <col min="15576" max="15577" width="12.7109375" style="3" customWidth="1"/>
    <col min="15578" max="15578" width="0" style="3" hidden="1" customWidth="1"/>
    <col min="15579" max="15583" width="12.7109375" style="3" customWidth="1"/>
    <col min="15584" max="15584" width="1.7109375" style="3" customWidth="1"/>
    <col min="15585" max="15585" width="2" style="3" customWidth="1"/>
    <col min="15586" max="15586" width="10.7109375" style="3" customWidth="1"/>
    <col min="15587" max="15587" width="10.5703125" style="3" bestFit="1" customWidth="1"/>
    <col min="15588" max="15588" width="2.7109375" style="3" customWidth="1"/>
    <col min="15589" max="15589" width="11.28515625" style="3" bestFit="1" customWidth="1"/>
    <col min="15590" max="15590" width="13.28515625" style="3" bestFit="1" customWidth="1"/>
    <col min="15591" max="15591" width="2.7109375" style="3" customWidth="1"/>
    <col min="15592" max="15592" width="11.28515625" style="3" bestFit="1" customWidth="1"/>
    <col min="15593" max="15593" width="13.28515625" style="3" bestFit="1" customWidth="1"/>
    <col min="15594" max="15596" width="9.140625" style="3"/>
    <col min="15597" max="15597" width="58.85546875" style="3" bestFit="1" customWidth="1"/>
    <col min="15598" max="15828" width="9.140625" style="3"/>
    <col min="15829" max="15829" width="3.140625" style="3" customWidth="1"/>
    <col min="15830" max="15830" width="10.7109375" style="3" customWidth="1"/>
    <col min="15831" max="15831" width="58.7109375" style="3" customWidth="1"/>
    <col min="15832" max="15833" width="12.7109375" style="3" customWidth="1"/>
    <col min="15834" max="15834" width="0" style="3" hidden="1" customWidth="1"/>
    <col min="15835" max="15839" width="12.7109375" style="3" customWidth="1"/>
    <col min="15840" max="15840" width="1.7109375" style="3" customWidth="1"/>
    <col min="15841" max="15841" width="2" style="3" customWidth="1"/>
    <col min="15842" max="15842" width="10.7109375" style="3" customWidth="1"/>
    <col min="15843" max="15843" width="10.5703125" style="3" bestFit="1" customWidth="1"/>
    <col min="15844" max="15844" width="2.7109375" style="3" customWidth="1"/>
    <col min="15845" max="15845" width="11.28515625" style="3" bestFit="1" customWidth="1"/>
    <col min="15846" max="15846" width="13.28515625" style="3" bestFit="1" customWidth="1"/>
    <col min="15847" max="15847" width="2.7109375" style="3" customWidth="1"/>
    <col min="15848" max="15848" width="11.28515625" style="3" bestFit="1" customWidth="1"/>
    <col min="15849" max="15849" width="13.28515625" style="3" bestFit="1" customWidth="1"/>
    <col min="15850" max="15852" width="9.140625" style="3"/>
    <col min="15853" max="15853" width="58.85546875" style="3" bestFit="1" customWidth="1"/>
    <col min="15854" max="16084" width="9.140625" style="3"/>
    <col min="16085" max="16085" width="3.140625" style="3" customWidth="1"/>
    <col min="16086" max="16086" width="10.7109375" style="3" customWidth="1"/>
    <col min="16087" max="16087" width="58.7109375" style="3" customWidth="1"/>
    <col min="16088" max="16089" width="12.7109375" style="3" customWidth="1"/>
    <col min="16090" max="16090" width="0" style="3" hidden="1" customWidth="1"/>
    <col min="16091" max="16095" width="12.7109375" style="3" customWidth="1"/>
    <col min="16096" max="16096" width="1.7109375" style="3" customWidth="1"/>
    <col min="16097" max="16097" width="2" style="3" customWidth="1"/>
    <col min="16098" max="16098" width="10.7109375" style="3" customWidth="1"/>
    <col min="16099" max="16099" width="10.5703125" style="3" bestFit="1" customWidth="1"/>
    <col min="16100" max="16100" width="2.7109375" style="3" customWidth="1"/>
    <col min="16101" max="16101" width="11.28515625" style="3" bestFit="1" customWidth="1"/>
    <col min="16102" max="16102" width="13.28515625" style="3" bestFit="1" customWidth="1"/>
    <col min="16103" max="16103" width="2.7109375" style="3" customWidth="1"/>
    <col min="16104" max="16104" width="11.28515625" style="3" bestFit="1" customWidth="1"/>
    <col min="16105" max="16105" width="13.28515625" style="3" bestFit="1" customWidth="1"/>
    <col min="16106" max="16108" width="9.140625" style="3"/>
    <col min="16109" max="16109" width="58.85546875" style="3" bestFit="1" customWidth="1"/>
    <col min="16110" max="16384" width="9.140625" style="3"/>
  </cols>
  <sheetData>
    <row r="1" spans="2:11" ht="16.149999999999999" customHeight="1">
      <c r="B1" s="87"/>
      <c r="C1" s="378"/>
      <c r="D1" s="378"/>
      <c r="E1" s="188"/>
      <c r="F1" s="188"/>
      <c r="G1" s="379"/>
      <c r="H1" s="188"/>
      <c r="I1" s="87"/>
      <c r="K1" s="5"/>
    </row>
    <row r="2" spans="2:11" ht="36.75" customHeight="1">
      <c r="B2" s="473" t="s">
        <v>104</v>
      </c>
      <c r="C2" s="421"/>
      <c r="D2" s="421"/>
      <c r="E2" s="421"/>
      <c r="F2" s="421"/>
      <c r="G2" s="421"/>
      <c r="H2" s="421"/>
      <c r="I2" s="421"/>
      <c r="J2" s="88"/>
      <c r="K2" s="89"/>
    </row>
    <row r="3" spans="2:11" ht="5.0999999999999996" customHeight="1" thickBot="1">
      <c r="B3" s="9"/>
      <c r="C3" s="90"/>
      <c r="D3" s="187"/>
      <c r="E3" s="91"/>
      <c r="F3" s="92"/>
      <c r="G3" s="9"/>
      <c r="H3" s="9"/>
      <c r="I3" s="9"/>
      <c r="J3" s="45"/>
      <c r="K3" s="41"/>
    </row>
    <row r="4" spans="2:11" ht="24" customHeight="1">
      <c r="B4" s="11"/>
      <c r="C4" s="718">
        <v>2017</v>
      </c>
      <c r="D4" s="719"/>
      <c r="E4" s="720"/>
      <c r="F4" s="721">
        <v>2016</v>
      </c>
      <c r="G4" s="719"/>
      <c r="H4" s="719"/>
      <c r="I4" s="722"/>
      <c r="J4" s="93"/>
      <c r="K4" s="94"/>
    </row>
    <row r="5" spans="2:11" ht="60.6" customHeight="1" thickBot="1">
      <c r="B5" s="705" t="s">
        <v>16</v>
      </c>
      <c r="C5" s="402" t="s">
        <v>105</v>
      </c>
      <c r="D5" s="238" t="s">
        <v>106</v>
      </c>
      <c r="E5" s="490" t="s">
        <v>107</v>
      </c>
      <c r="F5" s="491" t="s">
        <v>108</v>
      </c>
      <c r="G5" s="361" t="s">
        <v>109</v>
      </c>
      <c r="H5" s="361" t="s">
        <v>110</v>
      </c>
      <c r="I5" s="492" t="s">
        <v>107</v>
      </c>
      <c r="J5" s="95"/>
      <c r="K5" s="5"/>
    </row>
    <row r="6" spans="2:11" ht="22.15" customHeight="1">
      <c r="B6" s="239" t="str">
        <f>'CE con PPA lordo e netto'!B6</f>
        <v>Net interest income</v>
      </c>
      <c r="C6" s="575">
        <v>402472</v>
      </c>
      <c r="D6" s="649">
        <v>398013</v>
      </c>
      <c r="E6" s="512">
        <v>347187</v>
      </c>
      <c r="F6" s="498">
        <v>364765</v>
      </c>
      <c r="G6" s="290">
        <v>367554</v>
      </c>
      <c r="H6" s="495">
        <v>377972</v>
      </c>
      <c r="I6" s="495">
        <v>387600</v>
      </c>
      <c r="J6" s="24"/>
      <c r="K6" s="89"/>
    </row>
    <row r="7" spans="2:11" s="20" customFormat="1" ht="13.15" customHeight="1">
      <c r="B7" s="448" t="str">
        <f>'CE con PPA lordo e netto'!B7</f>
        <v>of which: effects of the purchase price allocation</v>
      </c>
      <c r="C7" s="560">
        <v>-2970</v>
      </c>
      <c r="D7" s="650">
        <v>-3340</v>
      </c>
      <c r="E7" s="513">
        <v>-3370</v>
      </c>
      <c r="F7" s="499">
        <v>-3362</v>
      </c>
      <c r="G7" s="291">
        <v>-5870</v>
      </c>
      <c r="H7" s="254">
        <v>-4859</v>
      </c>
      <c r="I7" s="254">
        <v>-5616</v>
      </c>
      <c r="J7" s="18"/>
      <c r="K7" s="96"/>
    </row>
    <row r="8" spans="2:11" ht="13.15" customHeight="1">
      <c r="B8" s="240" t="str">
        <f>'CE con PPA lordo e netto'!B8</f>
        <v>Net interest income excluding the effects of the PPA</v>
      </c>
      <c r="C8" s="561">
        <v>405442</v>
      </c>
      <c r="D8" s="651">
        <v>401353</v>
      </c>
      <c r="E8" s="514">
        <f>+E6-E7</f>
        <v>350557</v>
      </c>
      <c r="F8" s="500">
        <f>F6-F7</f>
        <v>368127</v>
      </c>
      <c r="G8" s="292">
        <f>G6-G7</f>
        <v>373424</v>
      </c>
      <c r="H8" s="292">
        <f>H6-H7</f>
        <v>382831</v>
      </c>
      <c r="I8" s="292">
        <f>+I6-I7</f>
        <v>393216</v>
      </c>
      <c r="J8" s="24"/>
      <c r="K8" s="89"/>
    </row>
    <row r="9" spans="2:11" ht="13.9" customHeight="1">
      <c r="B9" s="241" t="str">
        <f>'CE con PPA lordo e netto'!B9</f>
        <v>Dividends and similar income</v>
      </c>
      <c r="C9" s="563">
        <v>324</v>
      </c>
      <c r="D9" s="652">
        <v>7998</v>
      </c>
      <c r="E9" s="515">
        <v>2045</v>
      </c>
      <c r="F9" s="501">
        <v>-59</v>
      </c>
      <c r="G9" s="258">
        <v>1138</v>
      </c>
      <c r="H9" s="258">
        <v>8076</v>
      </c>
      <c r="I9" s="258">
        <v>523</v>
      </c>
      <c r="J9" s="24"/>
      <c r="K9" s="51"/>
    </row>
    <row r="10" spans="2:11" ht="13.9" customHeight="1">
      <c r="B10" s="241" t="str">
        <f>'CE con PPA lordo e netto'!B10</f>
        <v>Profits of equity-accounted investees</v>
      </c>
      <c r="C10" s="563">
        <v>5948</v>
      </c>
      <c r="D10" s="652">
        <v>6789</v>
      </c>
      <c r="E10" s="515">
        <v>3809</v>
      </c>
      <c r="F10" s="501">
        <v>5197</v>
      </c>
      <c r="G10" s="258">
        <v>6989</v>
      </c>
      <c r="H10" s="258">
        <v>6698</v>
      </c>
      <c r="I10" s="258">
        <v>5252</v>
      </c>
      <c r="J10" s="24"/>
    </row>
    <row r="11" spans="2:11" ht="13.9" customHeight="1">
      <c r="B11" s="242" t="str">
        <f>'CE con PPA lordo e netto'!B11</f>
        <v xml:space="preserve">Net fee and commission income </v>
      </c>
      <c r="C11" s="576">
        <v>389837</v>
      </c>
      <c r="D11" s="653">
        <v>410534</v>
      </c>
      <c r="E11" s="516">
        <v>350861</v>
      </c>
      <c r="F11" s="502">
        <v>346188</v>
      </c>
      <c r="G11" s="261">
        <v>321392</v>
      </c>
      <c r="H11" s="261">
        <v>330307</v>
      </c>
      <c r="I11" s="261">
        <v>337146</v>
      </c>
      <c r="J11" s="24"/>
    </row>
    <row r="12" spans="2:11" ht="13.15" customHeight="1">
      <c r="B12" s="240" t="str">
        <f>'CE con PPA lordo e netto'!B12</f>
        <v>of which performance fees</v>
      </c>
      <c r="C12" s="577">
        <v>2386</v>
      </c>
      <c r="D12" s="654">
        <v>3990</v>
      </c>
      <c r="E12" s="514">
        <v>3223</v>
      </c>
      <c r="F12" s="500">
        <v>18291</v>
      </c>
      <c r="G12" s="496">
        <v>2524</v>
      </c>
      <c r="H12" s="496">
        <v>3223</v>
      </c>
      <c r="I12" s="496">
        <v>2311</v>
      </c>
      <c r="J12" s="24"/>
    </row>
    <row r="13" spans="2:11" ht="29.25" customHeight="1">
      <c r="B13" s="243" t="str">
        <f>'CE con PPA lordo e netto'!B13</f>
        <v>Net income from trading, hedging and disposal/repurchase activities and from assets/liabilities designated at fair value</v>
      </c>
      <c r="C13" s="563">
        <v>36364</v>
      </c>
      <c r="D13" s="652">
        <v>83397</v>
      </c>
      <c r="E13" s="515">
        <v>65360</v>
      </c>
      <c r="F13" s="501">
        <v>47367</v>
      </c>
      <c r="G13" s="258">
        <v>23755</v>
      </c>
      <c r="H13" s="258">
        <v>66875</v>
      </c>
      <c r="I13" s="258">
        <v>15714</v>
      </c>
      <c r="J13" s="24"/>
    </row>
    <row r="14" spans="2:11" ht="14.1" customHeight="1">
      <c r="B14" s="241" t="str">
        <f>'CE con PPA lordo e netto'!B14</f>
        <v>Net income from insurance operations</v>
      </c>
      <c r="C14" s="564">
        <v>4562</v>
      </c>
      <c r="D14" s="655">
        <v>4145</v>
      </c>
      <c r="E14" s="517">
        <v>0</v>
      </c>
      <c r="F14" s="503">
        <v>0</v>
      </c>
      <c r="G14" s="263">
        <v>0</v>
      </c>
      <c r="H14" s="263">
        <v>0</v>
      </c>
      <c r="I14" s="263">
        <v>0</v>
      </c>
      <c r="J14" s="24"/>
      <c r="K14" s="12"/>
    </row>
    <row r="15" spans="2:11" ht="13.9" customHeight="1">
      <c r="B15" s="244" t="str">
        <f>'CE con PPA lordo e netto'!B15</f>
        <v>Other net operating income/expense</v>
      </c>
      <c r="C15" s="559">
        <v>16835</v>
      </c>
      <c r="D15" s="656">
        <v>29956</v>
      </c>
      <c r="E15" s="518">
        <v>28889</v>
      </c>
      <c r="F15" s="504">
        <v>22047</v>
      </c>
      <c r="G15" s="265">
        <v>24760</v>
      </c>
      <c r="H15" s="265">
        <v>25538</v>
      </c>
      <c r="I15" s="265">
        <v>26705</v>
      </c>
      <c r="J15" s="24"/>
      <c r="K15" s="25"/>
    </row>
    <row r="16" spans="2:11" ht="15.95" customHeight="1">
      <c r="B16" s="245" t="str">
        <f>'CE con PPA lordo e netto'!B16</f>
        <v>Operating income</v>
      </c>
      <c r="C16" s="565">
        <v>856342</v>
      </c>
      <c r="D16" s="657">
        <v>940832</v>
      </c>
      <c r="E16" s="519">
        <f>SUM(E9:E15)+E6-E12</f>
        <v>798151</v>
      </c>
      <c r="F16" s="267">
        <f>SUM(F9:F15)+F6-F12</f>
        <v>785505</v>
      </c>
      <c r="G16" s="268">
        <f>SUM(G9:G15)+G6-G12</f>
        <v>745588</v>
      </c>
      <c r="H16" s="268">
        <f>SUM(H9:H15)+H6-H12</f>
        <v>815466</v>
      </c>
      <c r="I16" s="268">
        <f>SUM(I9:I15)+I6-I12</f>
        <v>772940</v>
      </c>
      <c r="J16" s="32"/>
      <c r="K16" s="97"/>
    </row>
    <row r="17" spans="2:11" ht="15" customHeight="1">
      <c r="B17" s="462" t="str">
        <f>'CE con PPA lordo e netto'!B17</f>
        <v>Operating income excluding the effects of the PPA</v>
      </c>
      <c r="C17" s="566">
        <v>859312</v>
      </c>
      <c r="D17" s="658">
        <v>944172</v>
      </c>
      <c r="E17" s="520">
        <f>SUM(E8:E15)-E12</f>
        <v>801521</v>
      </c>
      <c r="F17" s="460">
        <f>SUM(F8:F15)-F12</f>
        <v>788867</v>
      </c>
      <c r="G17" s="459">
        <f>SUM(G8:G15)-G12</f>
        <v>751458</v>
      </c>
      <c r="H17" s="459">
        <f>SUM(H8:H15)-H12</f>
        <v>820325</v>
      </c>
      <c r="I17" s="459">
        <f>SUM(I8:I15)-I12</f>
        <v>778556</v>
      </c>
      <c r="J17" s="32"/>
      <c r="K17" s="97"/>
    </row>
    <row r="18" spans="2:11" ht="13.9" customHeight="1">
      <c r="B18" s="246" t="str">
        <f>'CE con PPA lordo e netto'!B18</f>
        <v>Staff costs</v>
      </c>
      <c r="C18" s="563">
        <v>-379782</v>
      </c>
      <c r="D18" s="652">
        <v>-396313</v>
      </c>
      <c r="E18" s="521">
        <v>-320579</v>
      </c>
      <c r="F18" s="295">
        <v>-321521</v>
      </c>
      <c r="G18" s="270">
        <v>-314687</v>
      </c>
      <c r="H18" s="270">
        <v>-319311</v>
      </c>
      <c r="I18" s="270">
        <v>-319787</v>
      </c>
      <c r="J18" s="34"/>
      <c r="K18" s="12"/>
    </row>
    <row r="19" spans="2:11" s="20" customFormat="1" ht="13.9" customHeight="1">
      <c r="B19" s="241" t="str">
        <f>'CE con PPA lordo e netto'!B19</f>
        <v>Other administrative expenses</v>
      </c>
      <c r="C19" s="563">
        <v>-211834</v>
      </c>
      <c r="D19" s="652">
        <v>-199694</v>
      </c>
      <c r="E19" s="515">
        <v>-166345</v>
      </c>
      <c r="F19" s="501">
        <v>-241245</v>
      </c>
      <c r="G19" s="258">
        <v>-166083</v>
      </c>
      <c r="H19" s="258">
        <v>-155526</v>
      </c>
      <c r="I19" s="258">
        <v>-171800</v>
      </c>
      <c r="J19" s="24"/>
    </row>
    <row r="20" spans="2:11" ht="30.75" customHeight="1">
      <c r="B20" s="472" t="str">
        <f>'CE con PPA lordo e netto'!B20</f>
        <v>Depreciation, amortisation and net impairment losses on property, plant and equipment and intangible assets</v>
      </c>
      <c r="C20" s="576">
        <v>-39640</v>
      </c>
      <c r="D20" s="653">
        <v>-40207</v>
      </c>
      <c r="E20" s="516">
        <v>-35095</v>
      </c>
      <c r="F20" s="502">
        <v>-37511</v>
      </c>
      <c r="G20" s="261">
        <v>-34265</v>
      </c>
      <c r="H20" s="261">
        <v>-35688</v>
      </c>
      <c r="I20" s="261">
        <v>-36042</v>
      </c>
      <c r="J20" s="24"/>
      <c r="K20" s="25"/>
    </row>
    <row r="21" spans="2:11" s="20" customFormat="1" ht="13.15" customHeight="1">
      <c r="B21" s="448" t="str">
        <f>'CE con PPA lordo e netto'!B21</f>
        <v>of which: effects of the purchase price allocation</v>
      </c>
      <c r="C21" s="560">
        <v>-1895</v>
      </c>
      <c r="D21" s="650">
        <v>-1971</v>
      </c>
      <c r="E21" s="513">
        <v>-1943</v>
      </c>
      <c r="F21" s="499">
        <v>-1912</v>
      </c>
      <c r="G21" s="254">
        <v>-2040</v>
      </c>
      <c r="H21" s="254">
        <v>-3383</v>
      </c>
      <c r="I21" s="254">
        <v>-3289</v>
      </c>
      <c r="J21" s="18"/>
      <c r="K21" s="30"/>
    </row>
    <row r="22" spans="2:11" ht="40.5" customHeight="1">
      <c r="B22" s="449" t="str">
        <f>'CE con PPA lordo e netto'!B22</f>
        <v>Depreciation, amortisation and net impairment losses on property, plant and equipment and intangible assets excluding the effects of the PPA</v>
      </c>
      <c r="C22" s="560">
        <v>-37745</v>
      </c>
      <c r="D22" s="650">
        <v>-38236</v>
      </c>
      <c r="E22" s="513">
        <f>E20-E21</f>
        <v>-33152</v>
      </c>
      <c r="F22" s="499">
        <f>F20-F21</f>
        <v>-35599</v>
      </c>
      <c r="G22" s="254">
        <f>G20-G21</f>
        <v>-32225</v>
      </c>
      <c r="H22" s="254">
        <f>H20-H21</f>
        <v>-32305</v>
      </c>
      <c r="I22" s="254">
        <f>I20-I21</f>
        <v>-32753</v>
      </c>
      <c r="J22" s="24"/>
      <c r="K22" s="25"/>
    </row>
    <row r="23" spans="2:11" ht="15.95" customHeight="1">
      <c r="B23" s="245" t="str">
        <f>'CE con PPA lordo e netto'!B23</f>
        <v>Operating expenses</v>
      </c>
      <c r="C23" s="565">
        <v>-631256</v>
      </c>
      <c r="D23" s="657">
        <v>-636214</v>
      </c>
      <c r="E23" s="519">
        <f>SUM(E18:E20)</f>
        <v>-522019</v>
      </c>
      <c r="F23" s="267">
        <f>SUM(F18:F20)</f>
        <v>-600277</v>
      </c>
      <c r="G23" s="268">
        <f>SUM(G18:G20)</f>
        <v>-515035</v>
      </c>
      <c r="H23" s="268">
        <f>SUM(H18:H20)</f>
        <v>-510525</v>
      </c>
      <c r="I23" s="268">
        <f>SUM(I18:I20)</f>
        <v>-527629</v>
      </c>
      <c r="J23" s="32"/>
      <c r="K23" s="98"/>
    </row>
    <row r="24" spans="2:11" ht="15.95" customHeight="1">
      <c r="B24" s="462" t="str">
        <f>'CE con PPA lordo e netto'!B24</f>
        <v>Operating expenses excluding the effects of the PPA</v>
      </c>
      <c r="C24" s="566">
        <v>-629361</v>
      </c>
      <c r="D24" s="658">
        <v>-634243</v>
      </c>
      <c r="E24" s="520">
        <f>E18+E19+E22</f>
        <v>-520076</v>
      </c>
      <c r="F24" s="460">
        <f>F18+F19+F22</f>
        <v>-598365</v>
      </c>
      <c r="G24" s="459">
        <f>G18+G19+G22</f>
        <v>-512995</v>
      </c>
      <c r="H24" s="459">
        <f>H18+H19+H22</f>
        <v>-507142</v>
      </c>
      <c r="I24" s="459">
        <f>I18+I19+I22</f>
        <v>-524340</v>
      </c>
      <c r="J24" s="32"/>
      <c r="K24" s="98"/>
    </row>
    <row r="25" spans="2:11" ht="15.95" customHeight="1">
      <c r="B25" s="245" t="str">
        <f>'CE con PPA lordo e netto'!B25</f>
        <v>Net operating income</v>
      </c>
      <c r="C25" s="565">
        <v>225086</v>
      </c>
      <c r="D25" s="657">
        <v>304618</v>
      </c>
      <c r="E25" s="519">
        <f t="shared" ref="E25:I26" si="0">E16+E23</f>
        <v>276132</v>
      </c>
      <c r="F25" s="267">
        <f t="shared" si="0"/>
        <v>185228</v>
      </c>
      <c r="G25" s="268">
        <f t="shared" si="0"/>
        <v>230553</v>
      </c>
      <c r="H25" s="268">
        <f t="shared" si="0"/>
        <v>304941</v>
      </c>
      <c r="I25" s="268">
        <f t="shared" si="0"/>
        <v>245311</v>
      </c>
      <c r="J25" s="32"/>
    </row>
    <row r="26" spans="2:11" ht="21" customHeight="1">
      <c r="B26" s="463" t="str">
        <f>'CE con PPA lordo e netto'!B26</f>
        <v>Net operating income excluding the effects of the PPA</v>
      </c>
      <c r="C26" s="566">
        <v>229951</v>
      </c>
      <c r="D26" s="658">
        <v>309929</v>
      </c>
      <c r="E26" s="520">
        <f t="shared" si="0"/>
        <v>281445</v>
      </c>
      <c r="F26" s="460">
        <f t="shared" si="0"/>
        <v>190502</v>
      </c>
      <c r="G26" s="459">
        <f t="shared" si="0"/>
        <v>238463</v>
      </c>
      <c r="H26" s="459">
        <f t="shared" si="0"/>
        <v>313183</v>
      </c>
      <c r="I26" s="459">
        <f t="shared" si="0"/>
        <v>254216</v>
      </c>
      <c r="J26" s="32"/>
    </row>
    <row r="27" spans="2:11" ht="13.9" customHeight="1">
      <c r="B27" s="246" t="str">
        <f>'CE con PPA lordo e netto'!B27</f>
        <v>Net impairment losses on loans</v>
      </c>
      <c r="C27" s="578">
        <v>-135052</v>
      </c>
      <c r="D27" s="659">
        <v>-147826</v>
      </c>
      <c r="E27" s="521">
        <v>-134802</v>
      </c>
      <c r="F27" s="295">
        <v>-191773</v>
      </c>
      <c r="G27" s="270">
        <v>-167381</v>
      </c>
      <c r="H27" s="270">
        <v>-1051034</v>
      </c>
      <c r="I27" s="270">
        <v>-155339</v>
      </c>
      <c r="J27" s="34"/>
      <c r="K27" s="12"/>
    </row>
    <row r="28" spans="2:11" ht="27" customHeight="1">
      <c r="B28" s="243" t="str">
        <f>'CE con PPA lordo e netto'!B28</f>
        <v>Net impairment losses on other financial assets and liabilities</v>
      </c>
      <c r="C28" s="563">
        <v>-31558</v>
      </c>
      <c r="D28" s="652">
        <v>-82663</v>
      </c>
      <c r="E28" s="522">
        <v>-16142</v>
      </c>
      <c r="F28" s="293">
        <v>-79204</v>
      </c>
      <c r="G28" s="259">
        <v>-386</v>
      </c>
      <c r="H28" s="259">
        <v>-50719</v>
      </c>
      <c r="I28" s="259">
        <v>252</v>
      </c>
      <c r="J28" s="14"/>
      <c r="K28" s="99"/>
    </row>
    <row r="29" spans="2:11" ht="13.9" customHeight="1">
      <c r="B29" s="241" t="str">
        <f>'CE con PPA lordo e netto'!B29</f>
        <v>Net provisions for risks and charges</v>
      </c>
      <c r="C29" s="563">
        <v>-5109</v>
      </c>
      <c r="D29" s="652">
        <v>2108</v>
      </c>
      <c r="E29" s="522">
        <v>-7460</v>
      </c>
      <c r="F29" s="293">
        <v>-12684</v>
      </c>
      <c r="G29" s="259">
        <v>-3544</v>
      </c>
      <c r="H29" s="259">
        <v>-20289</v>
      </c>
      <c r="I29" s="259">
        <v>-6368</v>
      </c>
      <c r="J29" s="14"/>
      <c r="K29" s="99"/>
    </row>
    <row r="30" spans="2:11" ht="13.9" customHeight="1">
      <c r="B30" s="244" t="s">
        <v>111</v>
      </c>
      <c r="C30" s="559">
        <v>468</v>
      </c>
      <c r="D30" s="656">
        <v>496</v>
      </c>
      <c r="E30" s="518">
        <v>116</v>
      </c>
      <c r="F30" s="504">
        <v>21027</v>
      </c>
      <c r="G30" s="265">
        <v>339</v>
      </c>
      <c r="H30" s="265">
        <v>1201</v>
      </c>
      <c r="I30" s="265">
        <v>402</v>
      </c>
      <c r="J30" s="24"/>
      <c r="K30" s="25"/>
    </row>
    <row r="31" spans="2:11" ht="19.5" customHeight="1">
      <c r="B31" s="471" t="str">
        <f>'CE con PPA lordo e netto'!B31</f>
        <v xml:space="preserve">Pre-tax profit (loss) from continuing operations </v>
      </c>
      <c r="C31" s="565">
        <v>53835</v>
      </c>
      <c r="D31" s="657">
        <v>76733</v>
      </c>
      <c r="E31" s="519">
        <f>SUM(E27:E30)+E25</f>
        <v>117844</v>
      </c>
      <c r="F31" s="267">
        <f>SUM(F27:F30)+F25</f>
        <v>-77406</v>
      </c>
      <c r="G31" s="268">
        <f>SUM(G27:G30)+G25</f>
        <v>59581</v>
      </c>
      <c r="H31" s="268">
        <f>SUM(H27:H30)+H25</f>
        <v>-815900</v>
      </c>
      <c r="I31" s="268">
        <f>SUM(I27:I30)+I25</f>
        <v>84258</v>
      </c>
      <c r="J31" s="32"/>
    </row>
    <row r="32" spans="2:11" ht="28.15" customHeight="1">
      <c r="B32" s="463" t="s">
        <v>90</v>
      </c>
      <c r="C32" s="566">
        <v>58700</v>
      </c>
      <c r="D32" s="658">
        <v>82044</v>
      </c>
      <c r="E32" s="520">
        <f>SUM(E27:E30)+E26</f>
        <v>123157</v>
      </c>
      <c r="F32" s="460">
        <f>SUM(F27:F30)+F26</f>
        <v>-72132</v>
      </c>
      <c r="G32" s="459">
        <f>SUM(G27:G30)+G26</f>
        <v>67491</v>
      </c>
      <c r="H32" s="459">
        <f>SUM(H27:H30)+H26</f>
        <v>-807658</v>
      </c>
      <c r="I32" s="459">
        <f>SUM(I27:I30)+I26</f>
        <v>93163</v>
      </c>
      <c r="J32" s="32"/>
    </row>
    <row r="33" spans="1:11" ht="13.9" customHeight="1">
      <c r="B33" s="247" t="s">
        <v>114</v>
      </c>
      <c r="C33" s="579">
        <v>-32780</v>
      </c>
      <c r="D33" s="660">
        <v>-40407</v>
      </c>
      <c r="E33" s="523">
        <v>-39006</v>
      </c>
      <c r="F33" s="505">
        <v>20669</v>
      </c>
      <c r="G33" s="296">
        <v>-14721</v>
      </c>
      <c r="H33" s="296">
        <v>210792</v>
      </c>
      <c r="I33" s="296">
        <v>-34352</v>
      </c>
      <c r="J33" s="34"/>
      <c r="K33" s="12"/>
    </row>
    <row r="34" spans="1:11" s="20" customFormat="1" ht="13.15" customHeight="1">
      <c r="B34" s="240" t="s">
        <v>66</v>
      </c>
      <c r="C34" s="561">
        <v>1610</v>
      </c>
      <c r="D34" s="651">
        <v>1758</v>
      </c>
      <c r="E34" s="524">
        <v>1758</v>
      </c>
      <c r="F34" s="506">
        <v>1742</v>
      </c>
      <c r="G34" s="273">
        <v>2622</v>
      </c>
      <c r="H34" s="273">
        <v>2732</v>
      </c>
      <c r="I34" s="273">
        <v>2952</v>
      </c>
      <c r="J34" s="35"/>
      <c r="K34" s="29"/>
    </row>
    <row r="35" spans="1:11">
      <c r="B35" s="472" t="s">
        <v>115</v>
      </c>
      <c r="C35" s="576">
        <v>-6393</v>
      </c>
      <c r="D35" s="653">
        <v>-6362</v>
      </c>
      <c r="E35" s="525">
        <v>-6082</v>
      </c>
      <c r="F35" s="294">
        <v>-8298</v>
      </c>
      <c r="G35" s="262">
        <v>-7707</v>
      </c>
      <c r="H35" s="262">
        <v>24672</v>
      </c>
      <c r="I35" s="262">
        <v>-7400</v>
      </c>
      <c r="J35" s="14"/>
      <c r="K35" s="33"/>
    </row>
    <row r="36" spans="1:11" s="20" customFormat="1" ht="13.15" customHeight="1">
      <c r="B36" s="448" t="s">
        <v>66</v>
      </c>
      <c r="C36" s="560">
        <v>94</v>
      </c>
      <c r="D36" s="650">
        <v>95</v>
      </c>
      <c r="E36" s="526">
        <v>95</v>
      </c>
      <c r="F36" s="271">
        <v>221</v>
      </c>
      <c r="G36" s="253">
        <v>445</v>
      </c>
      <c r="H36" s="253">
        <v>509</v>
      </c>
      <c r="I36" s="253">
        <v>521</v>
      </c>
      <c r="J36" s="17"/>
      <c r="K36" s="36"/>
    </row>
    <row r="37" spans="1:11" s="20" customFormat="1" ht="40.5" customHeight="1">
      <c r="B37" s="450" t="s">
        <v>116</v>
      </c>
      <c r="C37" s="570">
        <v>17823</v>
      </c>
      <c r="D37" s="661">
        <v>33422</v>
      </c>
      <c r="E37" s="527">
        <v>76216</v>
      </c>
      <c r="F37" s="276">
        <v>-61724</v>
      </c>
      <c r="G37" s="277">
        <v>41996</v>
      </c>
      <c r="H37" s="277">
        <v>-575435</v>
      </c>
      <c r="I37" s="277">
        <v>47938</v>
      </c>
      <c r="J37" s="17"/>
      <c r="K37" s="36"/>
    </row>
    <row r="38" spans="1:11" s="20" customFormat="1" ht="40.5" customHeight="1">
      <c r="B38" s="483" t="s">
        <v>112</v>
      </c>
      <c r="C38" s="571">
        <v>14662</v>
      </c>
      <c r="D38" s="662">
        <v>29964</v>
      </c>
      <c r="E38" s="528">
        <v>72756</v>
      </c>
      <c r="F38" s="278">
        <v>-65035</v>
      </c>
      <c r="G38" s="279">
        <v>37153</v>
      </c>
      <c r="H38" s="279">
        <v>-580436</v>
      </c>
      <c r="I38" s="279">
        <v>42506</v>
      </c>
      <c r="J38" s="32"/>
      <c r="K38" s="3"/>
    </row>
    <row r="39" spans="1:11" ht="16.149999999999999" customHeight="1">
      <c r="A39" s="20"/>
      <c r="B39" s="247" t="s">
        <v>95</v>
      </c>
      <c r="C39" s="578">
        <v>-1308</v>
      </c>
      <c r="D39" s="659">
        <v>-2285</v>
      </c>
      <c r="E39" s="553">
        <v>0</v>
      </c>
      <c r="F39" s="295">
        <v>114</v>
      </c>
      <c r="G39" s="270">
        <v>-218</v>
      </c>
      <c r="H39" s="270">
        <v>-207234</v>
      </c>
      <c r="I39" s="270">
        <v>-445</v>
      </c>
      <c r="J39" s="14"/>
      <c r="K39" s="33"/>
    </row>
    <row r="40" spans="1:11" ht="25.5">
      <c r="A40" s="20"/>
      <c r="B40" s="425" t="s">
        <v>96</v>
      </c>
      <c r="C40" s="564">
        <v>0</v>
      </c>
      <c r="D40" s="655">
        <v>0</v>
      </c>
      <c r="E40" s="529">
        <v>0</v>
      </c>
      <c r="F40" s="530">
        <v>0</v>
      </c>
      <c r="G40" s="360">
        <v>0</v>
      </c>
      <c r="H40" s="426">
        <v>-37936</v>
      </c>
      <c r="I40" s="360">
        <v>0</v>
      </c>
      <c r="J40" s="14"/>
      <c r="K40" s="33"/>
    </row>
    <row r="41" spans="1:11" ht="25.5">
      <c r="A41" s="20"/>
      <c r="B41" s="425" t="s">
        <v>97</v>
      </c>
      <c r="C41" s="563">
        <v>-349</v>
      </c>
      <c r="D41" s="652">
        <v>-1489</v>
      </c>
      <c r="E41" s="531">
        <v>-4617</v>
      </c>
      <c r="F41" s="507">
        <v>-7638</v>
      </c>
      <c r="G41" s="426">
        <v>-4463</v>
      </c>
      <c r="H41" s="426">
        <v>-3440</v>
      </c>
      <c r="I41" s="360">
        <v>0</v>
      </c>
      <c r="J41" s="14"/>
      <c r="K41" s="33"/>
    </row>
    <row r="42" spans="1:11" ht="27" customHeight="1">
      <c r="A42" s="20"/>
      <c r="B42" s="425" t="s">
        <v>98</v>
      </c>
      <c r="C42" s="564">
        <v>0</v>
      </c>
      <c r="D42" s="655">
        <v>0</v>
      </c>
      <c r="E42" s="529">
        <v>0</v>
      </c>
      <c r="F42" s="507">
        <v>-3078</v>
      </c>
      <c r="G42" s="360">
        <v>0</v>
      </c>
      <c r="H42" s="360">
        <v>0</v>
      </c>
      <c r="I42" s="360">
        <v>0</v>
      </c>
      <c r="J42" s="14"/>
      <c r="K42" s="33"/>
    </row>
    <row r="43" spans="1:11" ht="25.5">
      <c r="A43" s="20"/>
      <c r="B43" s="425" t="s">
        <v>99</v>
      </c>
      <c r="C43" s="563">
        <v>-9975</v>
      </c>
      <c r="D43" s="652">
        <v>-10082</v>
      </c>
      <c r="E43" s="531">
        <v>-1102</v>
      </c>
      <c r="F43" s="530">
        <v>0</v>
      </c>
      <c r="G43" s="360">
        <v>0</v>
      </c>
      <c r="H43" s="360">
        <v>0</v>
      </c>
      <c r="I43" s="360">
        <v>0</v>
      </c>
      <c r="J43" s="14"/>
      <c r="K43" s="33"/>
    </row>
    <row r="44" spans="1:11" ht="15" customHeight="1">
      <c r="A44" s="20"/>
      <c r="B44" s="423" t="s">
        <v>100</v>
      </c>
      <c r="C44" s="563">
        <v>3340</v>
      </c>
      <c r="D44" s="652">
        <v>612900</v>
      </c>
      <c r="E44" s="529">
        <v>0</v>
      </c>
      <c r="F44" s="530">
        <v>0</v>
      </c>
      <c r="G44" s="360">
        <v>0</v>
      </c>
      <c r="H44" s="360">
        <v>0</v>
      </c>
      <c r="I44" s="360">
        <v>0</v>
      </c>
      <c r="J44" s="14"/>
      <c r="K44" s="33"/>
    </row>
    <row r="45" spans="1:11" s="23" customFormat="1" ht="26.25" thickBot="1">
      <c r="B45" s="690" t="s">
        <v>113</v>
      </c>
      <c r="C45" s="572">
        <v>6370</v>
      </c>
      <c r="D45" s="663">
        <v>629008</v>
      </c>
      <c r="E45" s="532">
        <f>E38+E39+E40+E41+E42+E43</f>
        <v>67037</v>
      </c>
      <c r="F45" s="281">
        <f>F38+F39+F40+F41+F42</f>
        <v>-75637</v>
      </c>
      <c r="G45" s="282">
        <f>G38+G39+G40+G41+G42</f>
        <v>32472</v>
      </c>
      <c r="H45" s="282">
        <f>H38+H39+H40+H41+H42</f>
        <v>-829046</v>
      </c>
      <c r="I45" s="282">
        <f>I38+I39+I40+I41+I42</f>
        <v>42061</v>
      </c>
      <c r="J45" s="32"/>
      <c r="K45" s="46"/>
    </row>
    <row r="46" spans="1:11" ht="5.0999999999999996" customHeight="1">
      <c r="C46" s="100"/>
      <c r="D46" s="664"/>
      <c r="E46" s="533"/>
      <c r="F46" s="508"/>
      <c r="G46" s="39"/>
      <c r="H46" s="39"/>
      <c r="I46" s="39"/>
      <c r="K46" s="101"/>
    </row>
    <row r="47" spans="1:11" ht="8.1" customHeight="1">
      <c r="A47" s="41"/>
      <c r="B47" s="249"/>
      <c r="C47" s="249"/>
      <c r="D47" s="665"/>
      <c r="E47" s="249"/>
      <c r="F47" s="249"/>
      <c r="G47" s="249"/>
      <c r="H47" s="249"/>
      <c r="I47" s="249"/>
      <c r="J47" s="102"/>
      <c r="K47" s="44"/>
    </row>
    <row r="48" spans="1:11" ht="5.0999999999999996" customHeight="1">
      <c r="B48" s="250"/>
      <c r="C48" s="297"/>
      <c r="D48" s="666"/>
      <c r="E48" s="534"/>
      <c r="F48" s="509"/>
      <c r="G48" s="287"/>
      <c r="H48" s="285"/>
      <c r="I48" s="286"/>
      <c r="J48" s="3"/>
      <c r="K48" s="41"/>
    </row>
    <row r="49" spans="1:11" s="20" customFormat="1" ht="28.9" customHeight="1">
      <c r="B49" s="451" t="s">
        <v>102</v>
      </c>
      <c r="C49" s="580">
        <f t="shared" ref="C49:I49" si="1">C7+C21+C34+C36</f>
        <v>-3161</v>
      </c>
      <c r="D49" s="667">
        <f t="shared" si="1"/>
        <v>-3458</v>
      </c>
      <c r="E49" s="535">
        <f t="shared" si="1"/>
        <v>-3460</v>
      </c>
      <c r="F49" s="288">
        <f t="shared" si="1"/>
        <v>-3311</v>
      </c>
      <c r="G49" s="298">
        <f t="shared" si="1"/>
        <v>-4843</v>
      </c>
      <c r="H49" s="298">
        <f t="shared" si="1"/>
        <v>-5001</v>
      </c>
      <c r="I49" s="298">
        <f t="shared" si="1"/>
        <v>-5432</v>
      </c>
      <c r="J49" s="17"/>
      <c r="K49" s="31"/>
    </row>
    <row r="50" spans="1:11" ht="5.0999999999999996" customHeight="1">
      <c r="C50" s="100"/>
      <c r="D50" s="664"/>
      <c r="E50" s="103"/>
      <c r="F50" s="38"/>
      <c r="G50" s="40"/>
      <c r="H50" s="40"/>
      <c r="I50" s="39"/>
      <c r="J50" s="37"/>
    </row>
    <row r="51" spans="1:11" ht="26.1" customHeight="1">
      <c r="A51" s="41"/>
      <c r="B51" s="191"/>
      <c r="C51" s="442"/>
      <c r="D51" s="442"/>
      <c r="E51" s="442"/>
      <c r="F51" s="442"/>
      <c r="G51" s="442"/>
      <c r="H51" s="442"/>
      <c r="I51" s="442"/>
      <c r="K51" s="104"/>
    </row>
    <row r="52" spans="1:11">
      <c r="B52" s="106"/>
      <c r="C52" s="409"/>
      <c r="D52" s="409"/>
      <c r="E52" s="409"/>
      <c r="F52" s="409"/>
      <c r="G52" s="409"/>
      <c r="H52" s="409"/>
      <c r="I52" s="409"/>
    </row>
    <row r="53" spans="1:11" ht="15" customHeight="1">
      <c r="B53" s="106"/>
      <c r="C53" s="416"/>
      <c r="D53" s="416"/>
      <c r="E53" s="416"/>
      <c r="F53" s="416"/>
      <c r="G53" s="416"/>
      <c r="H53" s="416"/>
      <c r="I53" s="416"/>
      <c r="J53" s="105"/>
      <c r="K53" s="44"/>
    </row>
    <row r="54" spans="1:11" ht="15" customHeight="1">
      <c r="B54" s="106"/>
      <c r="C54" s="209"/>
      <c r="D54" s="209"/>
      <c r="E54" s="209"/>
      <c r="F54" s="442"/>
      <c r="G54" s="416"/>
      <c r="H54" s="416"/>
      <c r="I54" s="416"/>
      <c r="J54" s="105"/>
      <c r="K54" s="44"/>
    </row>
    <row r="55" spans="1:11" ht="15" customHeight="1">
      <c r="B55" s="106"/>
      <c r="C55" s="81"/>
      <c r="D55" s="81"/>
      <c r="E55" s="209"/>
      <c r="F55" s="209"/>
      <c r="G55" s="416"/>
      <c r="H55" s="416"/>
      <c r="I55" s="416"/>
      <c r="J55" s="105"/>
      <c r="K55" s="44"/>
    </row>
    <row r="56" spans="1:11" ht="15" customHeight="1">
      <c r="B56" s="417"/>
      <c r="C56" s="404"/>
      <c r="D56" s="404"/>
      <c r="E56" s="418"/>
      <c r="F56" s="362"/>
      <c r="G56" s="416"/>
      <c r="H56" s="416"/>
      <c r="I56" s="416"/>
      <c r="J56" s="105"/>
      <c r="K56" s="12"/>
    </row>
    <row r="57" spans="1:11">
      <c r="B57" s="106"/>
      <c r="C57" s="484"/>
      <c r="D57" s="484"/>
      <c r="E57" s="107"/>
      <c r="F57" s="375"/>
      <c r="G57" s="107"/>
      <c r="H57" s="107"/>
      <c r="I57" s="107"/>
    </row>
    <row r="58" spans="1:11" ht="15" customHeight="1">
      <c r="A58" s="41"/>
      <c r="B58" s="106"/>
      <c r="C58" s="408"/>
      <c r="D58" s="408"/>
      <c r="E58" s="409"/>
      <c r="F58" s="410"/>
      <c r="G58" s="195"/>
      <c r="H58" s="409"/>
      <c r="I58" s="409"/>
      <c r="K58" s="12"/>
    </row>
    <row r="59" spans="1:11" ht="15" customHeight="1">
      <c r="A59" s="41"/>
      <c r="B59" s="8"/>
      <c r="C59" s="404"/>
      <c r="D59" s="404"/>
      <c r="E59" s="376"/>
      <c r="F59" s="376"/>
      <c r="G59" s="376"/>
      <c r="H59" s="376"/>
      <c r="I59" s="376"/>
      <c r="J59" s="108"/>
    </row>
    <row r="60" spans="1:11" ht="15" customHeight="1">
      <c r="A60" s="41"/>
      <c r="B60" s="8"/>
      <c r="C60" s="209"/>
      <c r="D60" s="209"/>
      <c r="E60" s="376"/>
      <c r="F60" s="376"/>
      <c r="G60" s="376"/>
      <c r="H60" s="376"/>
      <c r="I60" s="376"/>
      <c r="J60" s="44"/>
      <c r="K60" s="12"/>
    </row>
    <row r="61" spans="1:11" ht="15" customHeight="1">
      <c r="A61" s="41"/>
      <c r="B61" s="377"/>
      <c r="C61" s="209"/>
      <c r="D61" s="209"/>
      <c r="E61" s="410"/>
      <c r="F61" s="195"/>
      <c r="G61" s="410"/>
      <c r="H61" s="410"/>
      <c r="I61" s="410"/>
      <c r="J61" s="44"/>
      <c r="K61" s="12"/>
    </row>
    <row r="62" spans="1:11" ht="15" customHeight="1">
      <c r="A62" s="41"/>
      <c r="B62" s="194"/>
      <c r="C62" s="209"/>
      <c r="D62" s="209"/>
      <c r="E62" s="109"/>
      <c r="F62" s="358"/>
      <c r="G62" s="50"/>
      <c r="H62" s="50"/>
      <c r="I62" s="50"/>
      <c r="J62" s="48"/>
    </row>
    <row r="63" spans="1:11" ht="15" customHeight="1">
      <c r="A63" s="41"/>
      <c r="B63" s="194"/>
      <c r="C63" s="209"/>
      <c r="D63" s="209"/>
      <c r="E63" s="51"/>
      <c r="F63" s="51"/>
      <c r="G63" s="51"/>
      <c r="H63" s="51"/>
      <c r="I63" s="51"/>
    </row>
    <row r="64" spans="1:11" ht="15" customHeight="1">
      <c r="A64" s="41"/>
      <c r="B64" s="194"/>
      <c r="C64" s="209"/>
      <c r="D64" s="209"/>
      <c r="E64" s="51"/>
      <c r="F64" s="51"/>
      <c r="G64" s="51"/>
      <c r="H64" s="51"/>
      <c r="I64" s="51"/>
    </row>
    <row r="65" spans="1:10" ht="15" customHeight="1">
      <c r="A65" s="41"/>
      <c r="B65" s="194"/>
      <c r="C65" s="209"/>
      <c r="D65" s="209"/>
      <c r="E65" s="51"/>
      <c r="F65" s="51"/>
      <c r="G65" s="51"/>
      <c r="H65" s="51"/>
      <c r="I65" s="51"/>
    </row>
    <row r="66" spans="1:10" ht="15" customHeight="1">
      <c r="A66" s="41"/>
      <c r="B66" s="194"/>
      <c r="C66" s="209"/>
      <c r="D66" s="209"/>
      <c r="E66" s="51"/>
      <c r="F66" s="51"/>
      <c r="G66" s="51"/>
      <c r="H66" s="51"/>
      <c r="I66" s="51"/>
    </row>
    <row r="67" spans="1:10" ht="15" customHeight="1">
      <c r="A67" s="41"/>
      <c r="B67" s="194"/>
      <c r="C67" s="404"/>
      <c r="D67" s="404"/>
      <c r="E67" s="51"/>
      <c r="F67" s="51"/>
      <c r="G67" s="51"/>
      <c r="H67" s="51"/>
      <c r="I67" s="51"/>
    </row>
    <row r="68" spans="1:10" ht="15" customHeight="1">
      <c r="A68" s="41"/>
      <c r="B68" s="51"/>
      <c r="C68" s="581"/>
      <c r="D68" s="581"/>
      <c r="E68" s="51"/>
      <c r="F68" s="51"/>
      <c r="G68" s="51"/>
      <c r="H68" s="51"/>
      <c r="I68" s="51"/>
    </row>
    <row r="69" spans="1:10" ht="15" customHeight="1">
      <c r="A69" s="41"/>
      <c r="B69" s="194"/>
      <c r="C69" s="209"/>
      <c r="D69" s="209"/>
      <c r="E69" s="52"/>
      <c r="F69" s="52"/>
      <c r="G69" s="52"/>
      <c r="H69" s="52"/>
      <c r="I69" s="52"/>
      <c r="J69" s="110"/>
    </row>
    <row r="70" spans="1:10" ht="15" customHeight="1">
      <c r="A70" s="41"/>
      <c r="B70" s="194"/>
      <c r="C70" s="407"/>
      <c r="D70" s="407"/>
      <c r="E70" s="51"/>
      <c r="F70" s="51"/>
      <c r="G70" s="51"/>
      <c r="H70" s="51"/>
      <c r="I70" s="51"/>
    </row>
    <row r="71" spans="1:10" ht="15" customHeight="1">
      <c r="A71" s="41"/>
      <c r="B71" s="194"/>
      <c r="C71" s="407"/>
      <c r="D71" s="407"/>
      <c r="E71" s="51"/>
      <c r="F71" s="51"/>
      <c r="G71" s="51"/>
      <c r="H71" s="51"/>
      <c r="I71" s="51"/>
    </row>
    <row r="72" spans="1:10" ht="15" customHeight="1">
      <c r="A72" s="41"/>
      <c r="B72" s="194"/>
      <c r="C72" s="407"/>
      <c r="D72" s="407"/>
      <c r="E72" s="54"/>
      <c r="F72" s="54"/>
      <c r="G72" s="54"/>
      <c r="H72" s="54"/>
      <c r="I72" s="54"/>
    </row>
    <row r="73" spans="1:10">
      <c r="B73" s="391"/>
      <c r="C73" s="411"/>
      <c r="D73" s="411"/>
      <c r="E73" s="391"/>
      <c r="F73" s="391"/>
      <c r="G73" s="391"/>
      <c r="H73" s="391"/>
      <c r="I73" s="391"/>
    </row>
    <row r="74" spans="1:10">
      <c r="B74" s="391"/>
      <c r="C74" s="391"/>
      <c r="D74" s="391"/>
      <c r="E74" s="391"/>
      <c r="F74" s="391"/>
      <c r="G74" s="391"/>
      <c r="H74" s="391"/>
      <c r="I74" s="391"/>
    </row>
    <row r="75" spans="1:10">
      <c r="B75" s="391"/>
      <c r="C75" s="391"/>
      <c r="D75" s="391"/>
      <c r="E75" s="391"/>
      <c r="F75" s="391"/>
      <c r="G75" s="391"/>
      <c r="H75" s="391"/>
      <c r="I75" s="391"/>
    </row>
    <row r="76" spans="1:10">
      <c r="B76" s="412"/>
      <c r="C76" s="413"/>
      <c r="D76" s="413"/>
      <c r="E76" s="391"/>
      <c r="F76" s="391"/>
      <c r="G76" s="391"/>
      <c r="H76" s="391"/>
      <c r="I76" s="391"/>
    </row>
    <row r="77" spans="1:10">
      <c r="B77" s="391"/>
      <c r="C77" s="391"/>
      <c r="D77" s="391"/>
      <c r="E77" s="391"/>
      <c r="F77" s="391"/>
      <c r="G77" s="391"/>
      <c r="H77" s="391"/>
      <c r="I77" s="391"/>
    </row>
    <row r="78" spans="1:10">
      <c r="B78" s="56"/>
      <c r="C78" s="56"/>
      <c r="D78" s="56"/>
      <c r="E78" s="56"/>
      <c r="F78" s="56"/>
      <c r="G78" s="56"/>
      <c r="H78" s="56"/>
      <c r="I78" s="56"/>
    </row>
  </sheetData>
  <mergeCells count="2">
    <mergeCell ref="C4:E4"/>
    <mergeCell ref="F4:I4"/>
  </mergeCells>
  <printOptions horizontalCentered="1"/>
  <pageMargins left="0.19685039370078741" right="0.15748031496062992" top="0.39370078740157483" bottom="0.39370078740157483" header="0.11811023622047245" footer="0.11811023622047245"/>
  <pageSetup paperSize="9" scale="58" orientation="portrait" r:id="rId1"/>
  <headerFooter alignWithMargins="0"/>
  <ignoredErrors>
    <ignoredError sqref="F23:I23 E23" formulaRange="1"/>
    <ignoredError sqref="F1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7">
    <pageSetUpPr fitToPage="1"/>
  </sheetPr>
  <dimension ref="B1:AJ49"/>
  <sheetViews>
    <sheetView showGridLines="0" zoomScale="70" zoomScaleNormal="70" zoomScaleSheetLayoutView="90" workbookViewId="0"/>
  </sheetViews>
  <sheetFormatPr defaultColWidth="9.140625" defaultRowHeight="12.75" outlineLevelRow="1" outlineLevelCol="1"/>
  <cols>
    <col min="1" max="1" width="3.7109375" style="57" customWidth="1"/>
    <col min="2" max="2" width="80.42578125" style="57" customWidth="1"/>
    <col min="3" max="3" width="13.7109375" style="57" customWidth="1"/>
    <col min="4" max="4" width="1.7109375" style="57" customWidth="1"/>
    <col min="5" max="5" width="12.28515625" style="57" customWidth="1"/>
    <col min="6" max="9" width="10.7109375" style="57" customWidth="1"/>
    <col min="10" max="10" width="1.7109375" style="73" customWidth="1"/>
    <col min="11" max="12" width="15.7109375" style="57" customWidth="1"/>
    <col min="13" max="13" width="1.7109375" style="57" customWidth="1" collapsed="1"/>
    <col min="14" max="14" width="15.7109375" style="57" customWidth="1"/>
    <col min="15" max="15" width="0.85546875" style="57" customWidth="1"/>
    <col min="16" max="16" width="3.7109375" style="57" customWidth="1"/>
    <col min="17" max="17" width="75.7109375" style="57" hidden="1" customWidth="1" outlineLevel="1"/>
    <col min="18" max="18" width="0.85546875" style="57" customWidth="1" collapsed="1"/>
    <col min="19" max="19" width="13.7109375" style="57" customWidth="1"/>
    <col min="20" max="20" width="1.7109375" style="57" customWidth="1"/>
    <col min="21" max="23" width="11.7109375" style="57" customWidth="1"/>
    <col min="24" max="24" width="1.7109375" style="57" customWidth="1"/>
    <col min="25" max="25" width="15.7109375" style="57" customWidth="1"/>
    <col min="26" max="26" width="0.85546875" style="57" customWidth="1"/>
    <col min="27" max="27" width="1.7109375" style="57" customWidth="1"/>
    <col min="28" max="28" width="10.7109375" style="57" bestFit="1" customWidth="1"/>
    <col min="29" max="29" width="9.28515625" style="57" customWidth="1"/>
    <col min="30" max="30" width="1.7109375" style="57" customWidth="1"/>
    <col min="31" max="32" width="9.28515625" style="57" customWidth="1"/>
    <col min="33" max="33" width="5.7109375" style="57" customWidth="1"/>
    <col min="34" max="34" width="10" style="57" customWidth="1"/>
    <col min="35" max="35" width="9.85546875" style="57" customWidth="1"/>
    <col min="36" max="36" width="10.7109375" style="57" customWidth="1"/>
    <col min="37" max="252" width="9.140625" style="57"/>
    <col min="253" max="253" width="50.7109375" style="57" customWidth="1"/>
    <col min="254" max="254" width="11.7109375" style="57" customWidth="1"/>
    <col min="255" max="260" width="10.7109375" style="57" customWidth="1"/>
    <col min="261" max="261" width="11.7109375" style="57" customWidth="1"/>
    <col min="262" max="262" width="0.85546875" style="57" customWidth="1"/>
    <col min="263" max="263" width="1.7109375" style="57" customWidth="1"/>
    <col min="264" max="264" width="0.85546875" style="57" customWidth="1"/>
    <col min="265" max="265" width="11.7109375" style="57" customWidth="1"/>
    <col min="266" max="267" width="10.7109375" style="57" customWidth="1"/>
    <col min="268" max="268" width="11.42578125" style="57" customWidth="1"/>
    <col min="269" max="269" width="10.7109375" style="57" customWidth="1"/>
    <col min="270" max="270" width="10.28515625" style="57" customWidth="1"/>
    <col min="271" max="271" width="10.7109375" style="57" customWidth="1"/>
    <col min="272" max="272" width="0.85546875" style="57" customWidth="1"/>
    <col min="273" max="273" width="1.7109375" style="57" customWidth="1"/>
    <col min="274" max="275" width="10.7109375" style="57" customWidth="1"/>
    <col min="276" max="276" width="1.7109375" style="57" customWidth="1"/>
    <col min="277" max="277" width="0.85546875" style="57" customWidth="1"/>
    <col min="278" max="278" width="9.28515625" style="57" customWidth="1"/>
    <col min="279" max="279" width="10.28515625" style="57" bestFit="1" customWidth="1"/>
    <col min="280" max="280" width="9.7109375" style="57" bestFit="1" customWidth="1"/>
    <col min="281" max="281" width="8.7109375" style="57" bestFit="1" customWidth="1"/>
    <col min="282" max="282" width="1.7109375" style="57" customWidth="1"/>
    <col min="283" max="283" width="10.28515625" style="57" bestFit="1" customWidth="1"/>
    <col min="284" max="284" width="9.7109375" style="57" bestFit="1" customWidth="1"/>
    <col min="285" max="285" width="9.28515625" style="57" customWidth="1"/>
    <col min="286" max="286" width="1.7109375" style="57" customWidth="1"/>
    <col min="287" max="288" width="9.28515625" style="57" customWidth="1"/>
    <col min="289" max="289" width="5.7109375" style="57" customWidth="1"/>
    <col min="290" max="290" width="10" style="57" customWidth="1"/>
    <col min="291" max="291" width="9.85546875" style="57" customWidth="1"/>
    <col min="292" max="292" width="10.7109375" style="57" customWidth="1"/>
    <col min="293" max="508" width="9.140625" style="57"/>
    <col min="509" max="509" width="50.7109375" style="57" customWidth="1"/>
    <col min="510" max="510" width="11.7109375" style="57" customWidth="1"/>
    <col min="511" max="516" width="10.7109375" style="57" customWidth="1"/>
    <col min="517" max="517" width="11.7109375" style="57" customWidth="1"/>
    <col min="518" max="518" width="0.85546875" style="57" customWidth="1"/>
    <col min="519" max="519" width="1.7109375" style="57" customWidth="1"/>
    <col min="520" max="520" width="0.85546875" style="57" customWidth="1"/>
    <col min="521" max="521" width="11.7109375" style="57" customWidth="1"/>
    <col min="522" max="523" width="10.7109375" style="57" customWidth="1"/>
    <col min="524" max="524" width="11.42578125" style="57" customWidth="1"/>
    <col min="525" max="525" width="10.7109375" style="57" customWidth="1"/>
    <col min="526" max="526" width="10.28515625" style="57" customWidth="1"/>
    <col min="527" max="527" width="10.7109375" style="57" customWidth="1"/>
    <col min="528" max="528" width="0.85546875" style="57" customWidth="1"/>
    <col min="529" max="529" width="1.7109375" style="57" customWidth="1"/>
    <col min="530" max="531" width="10.7109375" style="57" customWidth="1"/>
    <col min="532" max="532" width="1.7109375" style="57" customWidth="1"/>
    <col min="533" max="533" width="0.85546875" style="57" customWidth="1"/>
    <col min="534" max="534" width="9.28515625" style="57" customWidth="1"/>
    <col min="535" max="535" width="10.28515625" style="57" bestFit="1" customWidth="1"/>
    <col min="536" max="536" width="9.7109375" style="57" bestFit="1" customWidth="1"/>
    <col min="537" max="537" width="8.7109375" style="57" bestFit="1" customWidth="1"/>
    <col min="538" max="538" width="1.7109375" style="57" customWidth="1"/>
    <col min="539" max="539" width="10.28515625" style="57" bestFit="1" customWidth="1"/>
    <col min="540" max="540" width="9.7109375" style="57" bestFit="1" customWidth="1"/>
    <col min="541" max="541" width="9.28515625" style="57" customWidth="1"/>
    <col min="542" max="542" width="1.7109375" style="57" customWidth="1"/>
    <col min="543" max="544" width="9.28515625" style="57" customWidth="1"/>
    <col min="545" max="545" width="5.7109375" style="57" customWidth="1"/>
    <col min="546" max="546" width="10" style="57" customWidth="1"/>
    <col min="547" max="547" width="9.85546875" style="57" customWidth="1"/>
    <col min="548" max="548" width="10.7109375" style="57" customWidth="1"/>
    <col min="549" max="764" width="9.140625" style="57"/>
    <col min="765" max="765" width="50.7109375" style="57" customWidth="1"/>
    <col min="766" max="766" width="11.7109375" style="57" customWidth="1"/>
    <col min="767" max="772" width="10.7109375" style="57" customWidth="1"/>
    <col min="773" max="773" width="11.7109375" style="57" customWidth="1"/>
    <col min="774" max="774" width="0.85546875" style="57" customWidth="1"/>
    <col min="775" max="775" width="1.7109375" style="57" customWidth="1"/>
    <col min="776" max="776" width="0.85546875" style="57" customWidth="1"/>
    <col min="777" max="777" width="11.7109375" style="57" customWidth="1"/>
    <col min="778" max="779" width="10.7109375" style="57" customWidth="1"/>
    <col min="780" max="780" width="11.42578125" style="57" customWidth="1"/>
    <col min="781" max="781" width="10.7109375" style="57" customWidth="1"/>
    <col min="782" max="782" width="10.28515625" style="57" customWidth="1"/>
    <col min="783" max="783" width="10.7109375" style="57" customWidth="1"/>
    <col min="784" max="784" width="0.85546875" style="57" customWidth="1"/>
    <col min="785" max="785" width="1.7109375" style="57" customWidth="1"/>
    <col min="786" max="787" width="10.7109375" style="57" customWidth="1"/>
    <col min="788" max="788" width="1.7109375" style="57" customWidth="1"/>
    <col min="789" max="789" width="0.85546875" style="57" customWidth="1"/>
    <col min="790" max="790" width="9.28515625" style="57" customWidth="1"/>
    <col min="791" max="791" width="10.28515625" style="57" bestFit="1" customWidth="1"/>
    <col min="792" max="792" width="9.7109375" style="57" bestFit="1" customWidth="1"/>
    <col min="793" max="793" width="8.7109375" style="57" bestFit="1" customWidth="1"/>
    <col min="794" max="794" width="1.7109375" style="57" customWidth="1"/>
    <col min="795" max="795" width="10.28515625" style="57" bestFit="1" customWidth="1"/>
    <col min="796" max="796" width="9.7109375" style="57" bestFit="1" customWidth="1"/>
    <col min="797" max="797" width="9.28515625" style="57" customWidth="1"/>
    <col min="798" max="798" width="1.7109375" style="57" customWidth="1"/>
    <col min="799" max="800" width="9.28515625" style="57" customWidth="1"/>
    <col min="801" max="801" width="5.7109375" style="57" customWidth="1"/>
    <col min="802" max="802" width="10" style="57" customWidth="1"/>
    <col min="803" max="803" width="9.85546875" style="57" customWidth="1"/>
    <col min="804" max="804" width="10.7109375" style="57" customWidth="1"/>
    <col min="805" max="1020" width="9.140625" style="57"/>
    <col min="1021" max="1021" width="50.7109375" style="57" customWidth="1"/>
    <col min="1022" max="1022" width="11.7109375" style="57" customWidth="1"/>
    <col min="1023" max="1028" width="10.7109375" style="57" customWidth="1"/>
    <col min="1029" max="1029" width="11.7109375" style="57" customWidth="1"/>
    <col min="1030" max="1030" width="0.85546875" style="57" customWidth="1"/>
    <col min="1031" max="1031" width="1.7109375" style="57" customWidth="1"/>
    <col min="1032" max="1032" width="0.85546875" style="57" customWidth="1"/>
    <col min="1033" max="1033" width="11.7109375" style="57" customWidth="1"/>
    <col min="1034" max="1035" width="10.7109375" style="57" customWidth="1"/>
    <col min="1036" max="1036" width="11.42578125" style="57" customWidth="1"/>
    <col min="1037" max="1037" width="10.7109375" style="57" customWidth="1"/>
    <col min="1038" max="1038" width="10.28515625" style="57" customWidth="1"/>
    <col min="1039" max="1039" width="10.7109375" style="57" customWidth="1"/>
    <col min="1040" max="1040" width="0.85546875" style="57" customWidth="1"/>
    <col min="1041" max="1041" width="1.7109375" style="57" customWidth="1"/>
    <col min="1042" max="1043" width="10.7109375" style="57" customWidth="1"/>
    <col min="1044" max="1044" width="1.7109375" style="57" customWidth="1"/>
    <col min="1045" max="1045" width="0.85546875" style="57" customWidth="1"/>
    <col min="1046" max="1046" width="9.28515625" style="57" customWidth="1"/>
    <col min="1047" max="1047" width="10.28515625" style="57" bestFit="1" customWidth="1"/>
    <col min="1048" max="1048" width="9.7109375" style="57" bestFit="1" customWidth="1"/>
    <col min="1049" max="1049" width="8.7109375" style="57" bestFit="1" customWidth="1"/>
    <col min="1050" max="1050" width="1.7109375" style="57" customWidth="1"/>
    <col min="1051" max="1051" width="10.28515625" style="57" bestFit="1" customWidth="1"/>
    <col min="1052" max="1052" width="9.7109375" style="57" bestFit="1" customWidth="1"/>
    <col min="1053" max="1053" width="9.28515625" style="57" customWidth="1"/>
    <col min="1054" max="1054" width="1.7109375" style="57" customWidth="1"/>
    <col min="1055" max="1056" width="9.28515625" style="57" customWidth="1"/>
    <col min="1057" max="1057" width="5.7109375" style="57" customWidth="1"/>
    <col min="1058" max="1058" width="10" style="57" customWidth="1"/>
    <col min="1059" max="1059" width="9.85546875" style="57" customWidth="1"/>
    <col min="1060" max="1060" width="10.7109375" style="57" customWidth="1"/>
    <col min="1061" max="1276" width="9.140625" style="57"/>
    <col min="1277" max="1277" width="50.7109375" style="57" customWidth="1"/>
    <col min="1278" max="1278" width="11.7109375" style="57" customWidth="1"/>
    <col min="1279" max="1284" width="10.7109375" style="57" customWidth="1"/>
    <col min="1285" max="1285" width="11.7109375" style="57" customWidth="1"/>
    <col min="1286" max="1286" width="0.85546875" style="57" customWidth="1"/>
    <col min="1287" max="1287" width="1.7109375" style="57" customWidth="1"/>
    <col min="1288" max="1288" width="0.85546875" style="57" customWidth="1"/>
    <col min="1289" max="1289" width="11.7109375" style="57" customWidth="1"/>
    <col min="1290" max="1291" width="10.7109375" style="57" customWidth="1"/>
    <col min="1292" max="1292" width="11.42578125" style="57" customWidth="1"/>
    <col min="1293" max="1293" width="10.7109375" style="57" customWidth="1"/>
    <col min="1294" max="1294" width="10.28515625" style="57" customWidth="1"/>
    <col min="1295" max="1295" width="10.7109375" style="57" customWidth="1"/>
    <col min="1296" max="1296" width="0.85546875" style="57" customWidth="1"/>
    <col min="1297" max="1297" width="1.7109375" style="57" customWidth="1"/>
    <col min="1298" max="1299" width="10.7109375" style="57" customWidth="1"/>
    <col min="1300" max="1300" width="1.7109375" style="57" customWidth="1"/>
    <col min="1301" max="1301" width="0.85546875" style="57" customWidth="1"/>
    <col min="1302" max="1302" width="9.28515625" style="57" customWidth="1"/>
    <col min="1303" max="1303" width="10.28515625" style="57" bestFit="1" customWidth="1"/>
    <col min="1304" max="1304" width="9.7109375" style="57" bestFit="1" customWidth="1"/>
    <col min="1305" max="1305" width="8.7109375" style="57" bestFit="1" customWidth="1"/>
    <col min="1306" max="1306" width="1.7109375" style="57" customWidth="1"/>
    <col min="1307" max="1307" width="10.28515625" style="57" bestFit="1" customWidth="1"/>
    <col min="1308" max="1308" width="9.7109375" style="57" bestFit="1" customWidth="1"/>
    <col min="1309" max="1309" width="9.28515625" style="57" customWidth="1"/>
    <col min="1310" max="1310" width="1.7109375" style="57" customWidth="1"/>
    <col min="1311" max="1312" width="9.28515625" style="57" customWidth="1"/>
    <col min="1313" max="1313" width="5.7109375" style="57" customWidth="1"/>
    <col min="1314" max="1314" width="10" style="57" customWidth="1"/>
    <col min="1315" max="1315" width="9.85546875" style="57" customWidth="1"/>
    <col min="1316" max="1316" width="10.7109375" style="57" customWidth="1"/>
    <col min="1317" max="1532" width="9.140625" style="57"/>
    <col min="1533" max="1533" width="50.7109375" style="57" customWidth="1"/>
    <col min="1534" max="1534" width="11.7109375" style="57" customWidth="1"/>
    <col min="1535" max="1540" width="10.7109375" style="57" customWidth="1"/>
    <col min="1541" max="1541" width="11.7109375" style="57" customWidth="1"/>
    <col min="1542" max="1542" width="0.85546875" style="57" customWidth="1"/>
    <col min="1543" max="1543" width="1.7109375" style="57" customWidth="1"/>
    <col min="1544" max="1544" width="0.85546875" style="57" customWidth="1"/>
    <col min="1545" max="1545" width="11.7109375" style="57" customWidth="1"/>
    <col min="1546" max="1547" width="10.7109375" style="57" customWidth="1"/>
    <col min="1548" max="1548" width="11.42578125" style="57" customWidth="1"/>
    <col min="1549" max="1549" width="10.7109375" style="57" customWidth="1"/>
    <col min="1550" max="1550" width="10.28515625" style="57" customWidth="1"/>
    <col min="1551" max="1551" width="10.7109375" style="57" customWidth="1"/>
    <col min="1552" max="1552" width="0.85546875" style="57" customWidth="1"/>
    <col min="1553" max="1553" width="1.7109375" style="57" customWidth="1"/>
    <col min="1554" max="1555" width="10.7109375" style="57" customWidth="1"/>
    <col min="1556" max="1556" width="1.7109375" style="57" customWidth="1"/>
    <col min="1557" max="1557" width="0.85546875" style="57" customWidth="1"/>
    <col min="1558" max="1558" width="9.28515625" style="57" customWidth="1"/>
    <col min="1559" max="1559" width="10.28515625" style="57" bestFit="1" customWidth="1"/>
    <col min="1560" max="1560" width="9.7109375" style="57" bestFit="1" customWidth="1"/>
    <col min="1561" max="1561" width="8.7109375" style="57" bestFit="1" customWidth="1"/>
    <col min="1562" max="1562" width="1.7109375" style="57" customWidth="1"/>
    <col min="1563" max="1563" width="10.28515625" style="57" bestFit="1" customWidth="1"/>
    <col min="1564" max="1564" width="9.7109375" style="57" bestFit="1" customWidth="1"/>
    <col min="1565" max="1565" width="9.28515625" style="57" customWidth="1"/>
    <col min="1566" max="1566" width="1.7109375" style="57" customWidth="1"/>
    <col min="1567" max="1568" width="9.28515625" style="57" customWidth="1"/>
    <col min="1569" max="1569" width="5.7109375" style="57" customWidth="1"/>
    <col min="1570" max="1570" width="10" style="57" customWidth="1"/>
    <col min="1571" max="1571" width="9.85546875" style="57" customWidth="1"/>
    <col min="1572" max="1572" width="10.7109375" style="57" customWidth="1"/>
    <col min="1573" max="1788" width="9.140625" style="57"/>
    <col min="1789" max="1789" width="50.7109375" style="57" customWidth="1"/>
    <col min="1790" max="1790" width="11.7109375" style="57" customWidth="1"/>
    <col min="1791" max="1796" width="10.7109375" style="57" customWidth="1"/>
    <col min="1797" max="1797" width="11.7109375" style="57" customWidth="1"/>
    <col min="1798" max="1798" width="0.85546875" style="57" customWidth="1"/>
    <col min="1799" max="1799" width="1.7109375" style="57" customWidth="1"/>
    <col min="1800" max="1800" width="0.85546875" style="57" customWidth="1"/>
    <col min="1801" max="1801" width="11.7109375" style="57" customWidth="1"/>
    <col min="1802" max="1803" width="10.7109375" style="57" customWidth="1"/>
    <col min="1804" max="1804" width="11.42578125" style="57" customWidth="1"/>
    <col min="1805" max="1805" width="10.7109375" style="57" customWidth="1"/>
    <col min="1806" max="1806" width="10.28515625" style="57" customWidth="1"/>
    <col min="1807" max="1807" width="10.7109375" style="57" customWidth="1"/>
    <col min="1808" max="1808" width="0.85546875" style="57" customWidth="1"/>
    <col min="1809" max="1809" width="1.7109375" style="57" customWidth="1"/>
    <col min="1810" max="1811" width="10.7109375" style="57" customWidth="1"/>
    <col min="1812" max="1812" width="1.7109375" style="57" customWidth="1"/>
    <col min="1813" max="1813" width="0.85546875" style="57" customWidth="1"/>
    <col min="1814" max="1814" width="9.28515625" style="57" customWidth="1"/>
    <col min="1815" max="1815" width="10.28515625" style="57" bestFit="1" customWidth="1"/>
    <col min="1816" max="1816" width="9.7109375" style="57" bestFit="1" customWidth="1"/>
    <col min="1817" max="1817" width="8.7109375" style="57" bestFit="1" customWidth="1"/>
    <col min="1818" max="1818" width="1.7109375" style="57" customWidth="1"/>
    <col min="1819" max="1819" width="10.28515625" style="57" bestFit="1" customWidth="1"/>
    <col min="1820" max="1820" width="9.7109375" style="57" bestFit="1" customWidth="1"/>
    <col min="1821" max="1821" width="9.28515625" style="57" customWidth="1"/>
    <col min="1822" max="1822" width="1.7109375" style="57" customWidth="1"/>
    <col min="1823" max="1824" width="9.28515625" style="57" customWidth="1"/>
    <col min="1825" max="1825" width="5.7109375" style="57" customWidth="1"/>
    <col min="1826" max="1826" width="10" style="57" customWidth="1"/>
    <col min="1827" max="1827" width="9.85546875" style="57" customWidth="1"/>
    <col min="1828" max="1828" width="10.7109375" style="57" customWidth="1"/>
    <col min="1829" max="2044" width="9.140625" style="57"/>
    <col min="2045" max="2045" width="50.7109375" style="57" customWidth="1"/>
    <col min="2046" max="2046" width="11.7109375" style="57" customWidth="1"/>
    <col min="2047" max="2052" width="10.7109375" style="57" customWidth="1"/>
    <col min="2053" max="2053" width="11.7109375" style="57" customWidth="1"/>
    <col min="2054" max="2054" width="0.85546875" style="57" customWidth="1"/>
    <col min="2055" max="2055" width="1.7109375" style="57" customWidth="1"/>
    <col min="2056" max="2056" width="0.85546875" style="57" customWidth="1"/>
    <col min="2057" max="2057" width="11.7109375" style="57" customWidth="1"/>
    <col min="2058" max="2059" width="10.7109375" style="57" customWidth="1"/>
    <col min="2060" max="2060" width="11.42578125" style="57" customWidth="1"/>
    <col min="2061" max="2061" width="10.7109375" style="57" customWidth="1"/>
    <col min="2062" max="2062" width="10.28515625" style="57" customWidth="1"/>
    <col min="2063" max="2063" width="10.7109375" style="57" customWidth="1"/>
    <col min="2064" max="2064" width="0.85546875" style="57" customWidth="1"/>
    <col min="2065" max="2065" width="1.7109375" style="57" customWidth="1"/>
    <col min="2066" max="2067" width="10.7109375" style="57" customWidth="1"/>
    <col min="2068" max="2068" width="1.7109375" style="57" customWidth="1"/>
    <col min="2069" max="2069" width="0.85546875" style="57" customWidth="1"/>
    <col min="2070" max="2070" width="9.28515625" style="57" customWidth="1"/>
    <col min="2071" max="2071" width="10.28515625" style="57" bestFit="1" customWidth="1"/>
    <col min="2072" max="2072" width="9.7109375" style="57" bestFit="1" customWidth="1"/>
    <col min="2073" max="2073" width="8.7109375" style="57" bestFit="1" customWidth="1"/>
    <col min="2074" max="2074" width="1.7109375" style="57" customWidth="1"/>
    <col min="2075" max="2075" width="10.28515625" style="57" bestFit="1" customWidth="1"/>
    <col min="2076" max="2076" width="9.7109375" style="57" bestFit="1" customWidth="1"/>
    <col min="2077" max="2077" width="9.28515625" style="57" customWidth="1"/>
    <col min="2078" max="2078" width="1.7109375" style="57" customWidth="1"/>
    <col min="2079" max="2080" width="9.28515625" style="57" customWidth="1"/>
    <col min="2081" max="2081" width="5.7109375" style="57" customWidth="1"/>
    <col min="2082" max="2082" width="10" style="57" customWidth="1"/>
    <col min="2083" max="2083" width="9.85546875" style="57" customWidth="1"/>
    <col min="2084" max="2084" width="10.7109375" style="57" customWidth="1"/>
    <col min="2085" max="2300" width="9.140625" style="57"/>
    <col min="2301" max="2301" width="50.7109375" style="57" customWidth="1"/>
    <col min="2302" max="2302" width="11.7109375" style="57" customWidth="1"/>
    <col min="2303" max="2308" width="10.7109375" style="57" customWidth="1"/>
    <col min="2309" max="2309" width="11.7109375" style="57" customWidth="1"/>
    <col min="2310" max="2310" width="0.85546875" style="57" customWidth="1"/>
    <col min="2311" max="2311" width="1.7109375" style="57" customWidth="1"/>
    <col min="2312" max="2312" width="0.85546875" style="57" customWidth="1"/>
    <col min="2313" max="2313" width="11.7109375" style="57" customWidth="1"/>
    <col min="2314" max="2315" width="10.7109375" style="57" customWidth="1"/>
    <col min="2316" max="2316" width="11.42578125" style="57" customWidth="1"/>
    <col min="2317" max="2317" width="10.7109375" style="57" customWidth="1"/>
    <col min="2318" max="2318" width="10.28515625" style="57" customWidth="1"/>
    <col min="2319" max="2319" width="10.7109375" style="57" customWidth="1"/>
    <col min="2320" max="2320" width="0.85546875" style="57" customWidth="1"/>
    <col min="2321" max="2321" width="1.7109375" style="57" customWidth="1"/>
    <col min="2322" max="2323" width="10.7109375" style="57" customWidth="1"/>
    <col min="2324" max="2324" width="1.7109375" style="57" customWidth="1"/>
    <col min="2325" max="2325" width="0.85546875" style="57" customWidth="1"/>
    <col min="2326" max="2326" width="9.28515625" style="57" customWidth="1"/>
    <col min="2327" max="2327" width="10.28515625" style="57" bestFit="1" customWidth="1"/>
    <col min="2328" max="2328" width="9.7109375" style="57" bestFit="1" customWidth="1"/>
    <col min="2329" max="2329" width="8.7109375" style="57" bestFit="1" customWidth="1"/>
    <col min="2330" max="2330" width="1.7109375" style="57" customWidth="1"/>
    <col min="2331" max="2331" width="10.28515625" style="57" bestFit="1" customWidth="1"/>
    <col min="2332" max="2332" width="9.7109375" style="57" bestFit="1" customWidth="1"/>
    <col min="2333" max="2333" width="9.28515625" style="57" customWidth="1"/>
    <col min="2334" max="2334" width="1.7109375" style="57" customWidth="1"/>
    <col min="2335" max="2336" width="9.28515625" style="57" customWidth="1"/>
    <col min="2337" max="2337" width="5.7109375" style="57" customWidth="1"/>
    <col min="2338" max="2338" width="10" style="57" customWidth="1"/>
    <col min="2339" max="2339" width="9.85546875" style="57" customWidth="1"/>
    <col min="2340" max="2340" width="10.7109375" style="57" customWidth="1"/>
    <col min="2341" max="2556" width="9.140625" style="57"/>
    <col min="2557" max="2557" width="50.7109375" style="57" customWidth="1"/>
    <col min="2558" max="2558" width="11.7109375" style="57" customWidth="1"/>
    <col min="2559" max="2564" width="10.7109375" style="57" customWidth="1"/>
    <col min="2565" max="2565" width="11.7109375" style="57" customWidth="1"/>
    <col min="2566" max="2566" width="0.85546875" style="57" customWidth="1"/>
    <col min="2567" max="2567" width="1.7109375" style="57" customWidth="1"/>
    <col min="2568" max="2568" width="0.85546875" style="57" customWidth="1"/>
    <col min="2569" max="2569" width="11.7109375" style="57" customWidth="1"/>
    <col min="2570" max="2571" width="10.7109375" style="57" customWidth="1"/>
    <col min="2572" max="2572" width="11.42578125" style="57" customWidth="1"/>
    <col min="2573" max="2573" width="10.7109375" style="57" customWidth="1"/>
    <col min="2574" max="2574" width="10.28515625" style="57" customWidth="1"/>
    <col min="2575" max="2575" width="10.7109375" style="57" customWidth="1"/>
    <col min="2576" max="2576" width="0.85546875" style="57" customWidth="1"/>
    <col min="2577" max="2577" width="1.7109375" style="57" customWidth="1"/>
    <col min="2578" max="2579" width="10.7109375" style="57" customWidth="1"/>
    <col min="2580" max="2580" width="1.7109375" style="57" customWidth="1"/>
    <col min="2581" max="2581" width="0.85546875" style="57" customWidth="1"/>
    <col min="2582" max="2582" width="9.28515625" style="57" customWidth="1"/>
    <col min="2583" max="2583" width="10.28515625" style="57" bestFit="1" customWidth="1"/>
    <col min="2584" max="2584" width="9.7109375" style="57" bestFit="1" customWidth="1"/>
    <col min="2585" max="2585" width="8.7109375" style="57" bestFit="1" customWidth="1"/>
    <col min="2586" max="2586" width="1.7109375" style="57" customWidth="1"/>
    <col min="2587" max="2587" width="10.28515625" style="57" bestFit="1" customWidth="1"/>
    <col min="2588" max="2588" width="9.7109375" style="57" bestFit="1" customWidth="1"/>
    <col min="2589" max="2589" width="9.28515625" style="57" customWidth="1"/>
    <col min="2590" max="2590" width="1.7109375" style="57" customWidth="1"/>
    <col min="2591" max="2592" width="9.28515625" style="57" customWidth="1"/>
    <col min="2593" max="2593" width="5.7109375" style="57" customWidth="1"/>
    <col min="2594" max="2594" width="10" style="57" customWidth="1"/>
    <col min="2595" max="2595" width="9.85546875" style="57" customWidth="1"/>
    <col min="2596" max="2596" width="10.7109375" style="57" customWidth="1"/>
    <col min="2597" max="2812" width="9.140625" style="57"/>
    <col min="2813" max="2813" width="50.7109375" style="57" customWidth="1"/>
    <col min="2814" max="2814" width="11.7109375" style="57" customWidth="1"/>
    <col min="2815" max="2820" width="10.7109375" style="57" customWidth="1"/>
    <col min="2821" max="2821" width="11.7109375" style="57" customWidth="1"/>
    <col min="2822" max="2822" width="0.85546875" style="57" customWidth="1"/>
    <col min="2823" max="2823" width="1.7109375" style="57" customWidth="1"/>
    <col min="2824" max="2824" width="0.85546875" style="57" customWidth="1"/>
    <col min="2825" max="2825" width="11.7109375" style="57" customWidth="1"/>
    <col min="2826" max="2827" width="10.7109375" style="57" customWidth="1"/>
    <col min="2828" max="2828" width="11.42578125" style="57" customWidth="1"/>
    <col min="2829" max="2829" width="10.7109375" style="57" customWidth="1"/>
    <col min="2830" max="2830" width="10.28515625" style="57" customWidth="1"/>
    <col min="2831" max="2831" width="10.7109375" style="57" customWidth="1"/>
    <col min="2832" max="2832" width="0.85546875" style="57" customWidth="1"/>
    <col min="2833" max="2833" width="1.7109375" style="57" customWidth="1"/>
    <col min="2834" max="2835" width="10.7109375" style="57" customWidth="1"/>
    <col min="2836" max="2836" width="1.7109375" style="57" customWidth="1"/>
    <col min="2837" max="2837" width="0.85546875" style="57" customWidth="1"/>
    <col min="2838" max="2838" width="9.28515625" style="57" customWidth="1"/>
    <col min="2839" max="2839" width="10.28515625" style="57" bestFit="1" customWidth="1"/>
    <col min="2840" max="2840" width="9.7109375" style="57" bestFit="1" customWidth="1"/>
    <col min="2841" max="2841" width="8.7109375" style="57" bestFit="1" customWidth="1"/>
    <col min="2842" max="2842" width="1.7109375" style="57" customWidth="1"/>
    <col min="2843" max="2843" width="10.28515625" style="57" bestFit="1" customWidth="1"/>
    <col min="2844" max="2844" width="9.7109375" style="57" bestFit="1" customWidth="1"/>
    <col min="2845" max="2845" width="9.28515625" style="57" customWidth="1"/>
    <col min="2846" max="2846" width="1.7109375" style="57" customWidth="1"/>
    <col min="2847" max="2848" width="9.28515625" style="57" customWidth="1"/>
    <col min="2849" max="2849" width="5.7109375" style="57" customWidth="1"/>
    <col min="2850" max="2850" width="10" style="57" customWidth="1"/>
    <col min="2851" max="2851" width="9.85546875" style="57" customWidth="1"/>
    <col min="2852" max="2852" width="10.7109375" style="57" customWidth="1"/>
    <col min="2853" max="3068" width="9.140625" style="57"/>
    <col min="3069" max="3069" width="50.7109375" style="57" customWidth="1"/>
    <col min="3070" max="3070" width="11.7109375" style="57" customWidth="1"/>
    <col min="3071" max="3076" width="10.7109375" style="57" customWidth="1"/>
    <col min="3077" max="3077" width="11.7109375" style="57" customWidth="1"/>
    <col min="3078" max="3078" width="0.85546875" style="57" customWidth="1"/>
    <col min="3079" max="3079" width="1.7109375" style="57" customWidth="1"/>
    <col min="3080" max="3080" width="0.85546875" style="57" customWidth="1"/>
    <col min="3081" max="3081" width="11.7109375" style="57" customWidth="1"/>
    <col min="3082" max="3083" width="10.7109375" style="57" customWidth="1"/>
    <col min="3084" max="3084" width="11.42578125" style="57" customWidth="1"/>
    <col min="3085" max="3085" width="10.7109375" style="57" customWidth="1"/>
    <col min="3086" max="3086" width="10.28515625" style="57" customWidth="1"/>
    <col min="3087" max="3087" width="10.7109375" style="57" customWidth="1"/>
    <col min="3088" max="3088" width="0.85546875" style="57" customWidth="1"/>
    <col min="3089" max="3089" width="1.7109375" style="57" customWidth="1"/>
    <col min="3090" max="3091" width="10.7109375" style="57" customWidth="1"/>
    <col min="3092" max="3092" width="1.7109375" style="57" customWidth="1"/>
    <col min="3093" max="3093" width="0.85546875" style="57" customWidth="1"/>
    <col min="3094" max="3094" width="9.28515625" style="57" customWidth="1"/>
    <col min="3095" max="3095" width="10.28515625" style="57" bestFit="1" customWidth="1"/>
    <col min="3096" max="3096" width="9.7109375" style="57" bestFit="1" customWidth="1"/>
    <col min="3097" max="3097" width="8.7109375" style="57" bestFit="1" customWidth="1"/>
    <col min="3098" max="3098" width="1.7109375" style="57" customWidth="1"/>
    <col min="3099" max="3099" width="10.28515625" style="57" bestFit="1" customWidth="1"/>
    <col min="3100" max="3100" width="9.7109375" style="57" bestFit="1" customWidth="1"/>
    <col min="3101" max="3101" width="9.28515625" style="57" customWidth="1"/>
    <col min="3102" max="3102" width="1.7109375" style="57" customWidth="1"/>
    <col min="3103" max="3104" width="9.28515625" style="57" customWidth="1"/>
    <col min="3105" max="3105" width="5.7109375" style="57" customWidth="1"/>
    <col min="3106" max="3106" width="10" style="57" customWidth="1"/>
    <col min="3107" max="3107" width="9.85546875" style="57" customWidth="1"/>
    <col min="3108" max="3108" width="10.7109375" style="57" customWidth="1"/>
    <col min="3109" max="3324" width="9.140625" style="57"/>
    <col min="3325" max="3325" width="50.7109375" style="57" customWidth="1"/>
    <col min="3326" max="3326" width="11.7109375" style="57" customWidth="1"/>
    <col min="3327" max="3332" width="10.7109375" style="57" customWidth="1"/>
    <col min="3333" max="3333" width="11.7109375" style="57" customWidth="1"/>
    <col min="3334" max="3334" width="0.85546875" style="57" customWidth="1"/>
    <col min="3335" max="3335" width="1.7109375" style="57" customWidth="1"/>
    <col min="3336" max="3336" width="0.85546875" style="57" customWidth="1"/>
    <col min="3337" max="3337" width="11.7109375" style="57" customWidth="1"/>
    <col min="3338" max="3339" width="10.7109375" style="57" customWidth="1"/>
    <col min="3340" max="3340" width="11.42578125" style="57" customWidth="1"/>
    <col min="3341" max="3341" width="10.7109375" style="57" customWidth="1"/>
    <col min="3342" max="3342" width="10.28515625" style="57" customWidth="1"/>
    <col min="3343" max="3343" width="10.7109375" style="57" customWidth="1"/>
    <col min="3344" max="3344" width="0.85546875" style="57" customWidth="1"/>
    <col min="3345" max="3345" width="1.7109375" style="57" customWidth="1"/>
    <col min="3346" max="3347" width="10.7109375" style="57" customWidth="1"/>
    <col min="3348" max="3348" width="1.7109375" style="57" customWidth="1"/>
    <col min="3349" max="3349" width="0.85546875" style="57" customWidth="1"/>
    <col min="3350" max="3350" width="9.28515625" style="57" customWidth="1"/>
    <col min="3351" max="3351" width="10.28515625" style="57" bestFit="1" customWidth="1"/>
    <col min="3352" max="3352" width="9.7109375" style="57" bestFit="1" customWidth="1"/>
    <col min="3353" max="3353" width="8.7109375" style="57" bestFit="1" customWidth="1"/>
    <col min="3354" max="3354" width="1.7109375" style="57" customWidth="1"/>
    <col min="3355" max="3355" width="10.28515625" style="57" bestFit="1" customWidth="1"/>
    <col min="3356" max="3356" width="9.7109375" style="57" bestFit="1" customWidth="1"/>
    <col min="3357" max="3357" width="9.28515625" style="57" customWidth="1"/>
    <col min="3358" max="3358" width="1.7109375" style="57" customWidth="1"/>
    <col min="3359" max="3360" width="9.28515625" style="57" customWidth="1"/>
    <col min="3361" max="3361" width="5.7109375" style="57" customWidth="1"/>
    <col min="3362" max="3362" width="10" style="57" customWidth="1"/>
    <col min="3363" max="3363" width="9.85546875" style="57" customWidth="1"/>
    <col min="3364" max="3364" width="10.7109375" style="57" customWidth="1"/>
    <col min="3365" max="3580" width="9.140625" style="57"/>
    <col min="3581" max="3581" width="50.7109375" style="57" customWidth="1"/>
    <col min="3582" max="3582" width="11.7109375" style="57" customWidth="1"/>
    <col min="3583" max="3588" width="10.7109375" style="57" customWidth="1"/>
    <col min="3589" max="3589" width="11.7109375" style="57" customWidth="1"/>
    <col min="3590" max="3590" width="0.85546875" style="57" customWidth="1"/>
    <col min="3591" max="3591" width="1.7109375" style="57" customWidth="1"/>
    <col min="3592" max="3592" width="0.85546875" style="57" customWidth="1"/>
    <col min="3593" max="3593" width="11.7109375" style="57" customWidth="1"/>
    <col min="3594" max="3595" width="10.7109375" style="57" customWidth="1"/>
    <col min="3596" max="3596" width="11.42578125" style="57" customWidth="1"/>
    <col min="3597" max="3597" width="10.7109375" style="57" customWidth="1"/>
    <col min="3598" max="3598" width="10.28515625" style="57" customWidth="1"/>
    <col min="3599" max="3599" width="10.7109375" style="57" customWidth="1"/>
    <col min="3600" max="3600" width="0.85546875" style="57" customWidth="1"/>
    <col min="3601" max="3601" width="1.7109375" style="57" customWidth="1"/>
    <col min="3602" max="3603" width="10.7109375" style="57" customWidth="1"/>
    <col min="3604" max="3604" width="1.7109375" style="57" customWidth="1"/>
    <col min="3605" max="3605" width="0.85546875" style="57" customWidth="1"/>
    <col min="3606" max="3606" width="9.28515625" style="57" customWidth="1"/>
    <col min="3607" max="3607" width="10.28515625" style="57" bestFit="1" customWidth="1"/>
    <col min="3608" max="3608" width="9.7109375" style="57" bestFit="1" customWidth="1"/>
    <col min="3609" max="3609" width="8.7109375" style="57" bestFit="1" customWidth="1"/>
    <col min="3610" max="3610" width="1.7109375" style="57" customWidth="1"/>
    <col min="3611" max="3611" width="10.28515625" style="57" bestFit="1" customWidth="1"/>
    <col min="3612" max="3612" width="9.7109375" style="57" bestFit="1" customWidth="1"/>
    <col min="3613" max="3613" width="9.28515625" style="57" customWidth="1"/>
    <col min="3614" max="3614" width="1.7109375" style="57" customWidth="1"/>
    <col min="3615" max="3616" width="9.28515625" style="57" customWidth="1"/>
    <col min="3617" max="3617" width="5.7109375" style="57" customWidth="1"/>
    <col min="3618" max="3618" width="10" style="57" customWidth="1"/>
    <col min="3619" max="3619" width="9.85546875" style="57" customWidth="1"/>
    <col min="3620" max="3620" width="10.7109375" style="57" customWidth="1"/>
    <col min="3621" max="3836" width="9.140625" style="57"/>
    <col min="3837" max="3837" width="50.7109375" style="57" customWidth="1"/>
    <col min="3838" max="3838" width="11.7109375" style="57" customWidth="1"/>
    <col min="3839" max="3844" width="10.7109375" style="57" customWidth="1"/>
    <col min="3845" max="3845" width="11.7109375" style="57" customWidth="1"/>
    <col min="3846" max="3846" width="0.85546875" style="57" customWidth="1"/>
    <col min="3847" max="3847" width="1.7109375" style="57" customWidth="1"/>
    <col min="3848" max="3848" width="0.85546875" style="57" customWidth="1"/>
    <col min="3849" max="3849" width="11.7109375" style="57" customWidth="1"/>
    <col min="3850" max="3851" width="10.7109375" style="57" customWidth="1"/>
    <col min="3852" max="3852" width="11.42578125" style="57" customWidth="1"/>
    <col min="3853" max="3853" width="10.7109375" style="57" customWidth="1"/>
    <col min="3854" max="3854" width="10.28515625" style="57" customWidth="1"/>
    <col min="3855" max="3855" width="10.7109375" style="57" customWidth="1"/>
    <col min="3856" max="3856" width="0.85546875" style="57" customWidth="1"/>
    <col min="3857" max="3857" width="1.7109375" style="57" customWidth="1"/>
    <col min="3858" max="3859" width="10.7109375" style="57" customWidth="1"/>
    <col min="3860" max="3860" width="1.7109375" style="57" customWidth="1"/>
    <col min="3861" max="3861" width="0.85546875" style="57" customWidth="1"/>
    <col min="3862" max="3862" width="9.28515625" style="57" customWidth="1"/>
    <col min="3863" max="3863" width="10.28515625" style="57" bestFit="1" customWidth="1"/>
    <col min="3864" max="3864" width="9.7109375" style="57" bestFit="1" customWidth="1"/>
    <col min="3865" max="3865" width="8.7109375" style="57" bestFit="1" customWidth="1"/>
    <col min="3866" max="3866" width="1.7109375" style="57" customWidth="1"/>
    <col min="3867" max="3867" width="10.28515625" style="57" bestFit="1" customWidth="1"/>
    <col min="3868" max="3868" width="9.7109375" style="57" bestFit="1" customWidth="1"/>
    <col min="3869" max="3869" width="9.28515625" style="57" customWidth="1"/>
    <col min="3870" max="3870" width="1.7109375" style="57" customWidth="1"/>
    <col min="3871" max="3872" width="9.28515625" style="57" customWidth="1"/>
    <col min="3873" max="3873" width="5.7109375" style="57" customWidth="1"/>
    <col min="3874" max="3874" width="10" style="57" customWidth="1"/>
    <col min="3875" max="3875" width="9.85546875" style="57" customWidth="1"/>
    <col min="3876" max="3876" width="10.7109375" style="57" customWidth="1"/>
    <col min="3877" max="4092" width="9.140625" style="57"/>
    <col min="4093" max="4093" width="50.7109375" style="57" customWidth="1"/>
    <col min="4094" max="4094" width="11.7109375" style="57" customWidth="1"/>
    <col min="4095" max="4100" width="10.7109375" style="57" customWidth="1"/>
    <col min="4101" max="4101" width="11.7109375" style="57" customWidth="1"/>
    <col min="4102" max="4102" width="0.85546875" style="57" customWidth="1"/>
    <col min="4103" max="4103" width="1.7109375" style="57" customWidth="1"/>
    <col min="4104" max="4104" width="0.85546875" style="57" customWidth="1"/>
    <col min="4105" max="4105" width="11.7109375" style="57" customWidth="1"/>
    <col min="4106" max="4107" width="10.7109375" style="57" customWidth="1"/>
    <col min="4108" max="4108" width="11.42578125" style="57" customWidth="1"/>
    <col min="4109" max="4109" width="10.7109375" style="57" customWidth="1"/>
    <col min="4110" max="4110" width="10.28515625" style="57" customWidth="1"/>
    <col min="4111" max="4111" width="10.7109375" style="57" customWidth="1"/>
    <col min="4112" max="4112" width="0.85546875" style="57" customWidth="1"/>
    <col min="4113" max="4113" width="1.7109375" style="57" customWidth="1"/>
    <col min="4114" max="4115" width="10.7109375" style="57" customWidth="1"/>
    <col min="4116" max="4116" width="1.7109375" style="57" customWidth="1"/>
    <col min="4117" max="4117" width="0.85546875" style="57" customWidth="1"/>
    <col min="4118" max="4118" width="9.28515625" style="57" customWidth="1"/>
    <col min="4119" max="4119" width="10.28515625" style="57" bestFit="1" customWidth="1"/>
    <col min="4120" max="4120" width="9.7109375" style="57" bestFit="1" customWidth="1"/>
    <col min="4121" max="4121" width="8.7109375" style="57" bestFit="1" customWidth="1"/>
    <col min="4122" max="4122" width="1.7109375" style="57" customWidth="1"/>
    <col min="4123" max="4123" width="10.28515625" style="57" bestFit="1" customWidth="1"/>
    <col min="4124" max="4124" width="9.7109375" style="57" bestFit="1" customWidth="1"/>
    <col min="4125" max="4125" width="9.28515625" style="57" customWidth="1"/>
    <col min="4126" max="4126" width="1.7109375" style="57" customWidth="1"/>
    <col min="4127" max="4128" width="9.28515625" style="57" customWidth="1"/>
    <col min="4129" max="4129" width="5.7109375" style="57" customWidth="1"/>
    <col min="4130" max="4130" width="10" style="57" customWidth="1"/>
    <col min="4131" max="4131" width="9.85546875" style="57" customWidth="1"/>
    <col min="4132" max="4132" width="10.7109375" style="57" customWidth="1"/>
    <col min="4133" max="4348" width="9.140625" style="57"/>
    <col min="4349" max="4349" width="50.7109375" style="57" customWidth="1"/>
    <col min="4350" max="4350" width="11.7109375" style="57" customWidth="1"/>
    <col min="4351" max="4356" width="10.7109375" style="57" customWidth="1"/>
    <col min="4357" max="4357" width="11.7109375" style="57" customWidth="1"/>
    <col min="4358" max="4358" width="0.85546875" style="57" customWidth="1"/>
    <col min="4359" max="4359" width="1.7109375" style="57" customWidth="1"/>
    <col min="4360" max="4360" width="0.85546875" style="57" customWidth="1"/>
    <col min="4361" max="4361" width="11.7109375" style="57" customWidth="1"/>
    <col min="4362" max="4363" width="10.7109375" style="57" customWidth="1"/>
    <col min="4364" max="4364" width="11.42578125" style="57" customWidth="1"/>
    <col min="4365" max="4365" width="10.7109375" style="57" customWidth="1"/>
    <col min="4366" max="4366" width="10.28515625" style="57" customWidth="1"/>
    <col min="4367" max="4367" width="10.7109375" style="57" customWidth="1"/>
    <col min="4368" max="4368" width="0.85546875" style="57" customWidth="1"/>
    <col min="4369" max="4369" width="1.7109375" style="57" customWidth="1"/>
    <col min="4370" max="4371" width="10.7109375" style="57" customWidth="1"/>
    <col min="4372" max="4372" width="1.7109375" style="57" customWidth="1"/>
    <col min="4373" max="4373" width="0.85546875" style="57" customWidth="1"/>
    <col min="4374" max="4374" width="9.28515625" style="57" customWidth="1"/>
    <col min="4375" max="4375" width="10.28515625" style="57" bestFit="1" customWidth="1"/>
    <col min="4376" max="4376" width="9.7109375" style="57" bestFit="1" customWidth="1"/>
    <col min="4377" max="4377" width="8.7109375" style="57" bestFit="1" customWidth="1"/>
    <col min="4378" max="4378" width="1.7109375" style="57" customWidth="1"/>
    <col min="4379" max="4379" width="10.28515625" style="57" bestFit="1" customWidth="1"/>
    <col min="4380" max="4380" width="9.7109375" style="57" bestFit="1" customWidth="1"/>
    <col min="4381" max="4381" width="9.28515625" style="57" customWidth="1"/>
    <col min="4382" max="4382" width="1.7109375" style="57" customWidth="1"/>
    <col min="4383" max="4384" width="9.28515625" style="57" customWidth="1"/>
    <col min="4385" max="4385" width="5.7109375" style="57" customWidth="1"/>
    <col min="4386" max="4386" width="10" style="57" customWidth="1"/>
    <col min="4387" max="4387" width="9.85546875" style="57" customWidth="1"/>
    <col min="4388" max="4388" width="10.7109375" style="57" customWidth="1"/>
    <col min="4389" max="4604" width="9.140625" style="57"/>
    <col min="4605" max="4605" width="50.7109375" style="57" customWidth="1"/>
    <col min="4606" max="4606" width="11.7109375" style="57" customWidth="1"/>
    <col min="4607" max="4612" width="10.7109375" style="57" customWidth="1"/>
    <col min="4613" max="4613" width="11.7109375" style="57" customWidth="1"/>
    <col min="4614" max="4614" width="0.85546875" style="57" customWidth="1"/>
    <col min="4615" max="4615" width="1.7109375" style="57" customWidth="1"/>
    <col min="4616" max="4616" width="0.85546875" style="57" customWidth="1"/>
    <col min="4617" max="4617" width="11.7109375" style="57" customWidth="1"/>
    <col min="4618" max="4619" width="10.7109375" style="57" customWidth="1"/>
    <col min="4620" max="4620" width="11.42578125" style="57" customWidth="1"/>
    <col min="4621" max="4621" width="10.7109375" style="57" customWidth="1"/>
    <col min="4622" max="4622" width="10.28515625" style="57" customWidth="1"/>
    <col min="4623" max="4623" width="10.7109375" style="57" customWidth="1"/>
    <col min="4624" max="4624" width="0.85546875" style="57" customWidth="1"/>
    <col min="4625" max="4625" width="1.7109375" style="57" customWidth="1"/>
    <col min="4626" max="4627" width="10.7109375" style="57" customWidth="1"/>
    <col min="4628" max="4628" width="1.7109375" style="57" customWidth="1"/>
    <col min="4629" max="4629" width="0.85546875" style="57" customWidth="1"/>
    <col min="4630" max="4630" width="9.28515625" style="57" customWidth="1"/>
    <col min="4631" max="4631" width="10.28515625" style="57" bestFit="1" customWidth="1"/>
    <col min="4632" max="4632" width="9.7109375" style="57" bestFit="1" customWidth="1"/>
    <col min="4633" max="4633" width="8.7109375" style="57" bestFit="1" customWidth="1"/>
    <col min="4634" max="4634" width="1.7109375" style="57" customWidth="1"/>
    <col min="4635" max="4635" width="10.28515625" style="57" bestFit="1" customWidth="1"/>
    <col min="4636" max="4636" width="9.7109375" style="57" bestFit="1" customWidth="1"/>
    <col min="4637" max="4637" width="9.28515625" style="57" customWidth="1"/>
    <col min="4638" max="4638" width="1.7109375" style="57" customWidth="1"/>
    <col min="4639" max="4640" width="9.28515625" style="57" customWidth="1"/>
    <col min="4641" max="4641" width="5.7109375" style="57" customWidth="1"/>
    <col min="4642" max="4642" width="10" style="57" customWidth="1"/>
    <col min="4643" max="4643" width="9.85546875" style="57" customWidth="1"/>
    <col min="4644" max="4644" width="10.7109375" style="57" customWidth="1"/>
    <col min="4645" max="4860" width="9.140625" style="57"/>
    <col min="4861" max="4861" width="50.7109375" style="57" customWidth="1"/>
    <col min="4862" max="4862" width="11.7109375" style="57" customWidth="1"/>
    <col min="4863" max="4868" width="10.7109375" style="57" customWidth="1"/>
    <col min="4869" max="4869" width="11.7109375" style="57" customWidth="1"/>
    <col min="4870" max="4870" width="0.85546875" style="57" customWidth="1"/>
    <col min="4871" max="4871" width="1.7109375" style="57" customWidth="1"/>
    <col min="4872" max="4872" width="0.85546875" style="57" customWidth="1"/>
    <col min="4873" max="4873" width="11.7109375" style="57" customWidth="1"/>
    <col min="4874" max="4875" width="10.7109375" style="57" customWidth="1"/>
    <col min="4876" max="4876" width="11.42578125" style="57" customWidth="1"/>
    <col min="4877" max="4877" width="10.7109375" style="57" customWidth="1"/>
    <col min="4878" max="4878" width="10.28515625" style="57" customWidth="1"/>
    <col min="4879" max="4879" width="10.7109375" style="57" customWidth="1"/>
    <col min="4880" max="4880" width="0.85546875" style="57" customWidth="1"/>
    <col min="4881" max="4881" width="1.7109375" style="57" customWidth="1"/>
    <col min="4882" max="4883" width="10.7109375" style="57" customWidth="1"/>
    <col min="4884" max="4884" width="1.7109375" style="57" customWidth="1"/>
    <col min="4885" max="4885" width="0.85546875" style="57" customWidth="1"/>
    <col min="4886" max="4886" width="9.28515625" style="57" customWidth="1"/>
    <col min="4887" max="4887" width="10.28515625" style="57" bestFit="1" customWidth="1"/>
    <col min="4888" max="4888" width="9.7109375" style="57" bestFit="1" customWidth="1"/>
    <col min="4889" max="4889" width="8.7109375" style="57" bestFit="1" customWidth="1"/>
    <col min="4890" max="4890" width="1.7109375" style="57" customWidth="1"/>
    <col min="4891" max="4891" width="10.28515625" style="57" bestFit="1" customWidth="1"/>
    <col min="4892" max="4892" width="9.7109375" style="57" bestFit="1" customWidth="1"/>
    <col min="4893" max="4893" width="9.28515625" style="57" customWidth="1"/>
    <col min="4894" max="4894" width="1.7109375" style="57" customWidth="1"/>
    <col min="4895" max="4896" width="9.28515625" style="57" customWidth="1"/>
    <col min="4897" max="4897" width="5.7109375" style="57" customWidth="1"/>
    <col min="4898" max="4898" width="10" style="57" customWidth="1"/>
    <col min="4899" max="4899" width="9.85546875" style="57" customWidth="1"/>
    <col min="4900" max="4900" width="10.7109375" style="57" customWidth="1"/>
    <col min="4901" max="5116" width="9.140625" style="57"/>
    <col min="5117" max="5117" width="50.7109375" style="57" customWidth="1"/>
    <col min="5118" max="5118" width="11.7109375" style="57" customWidth="1"/>
    <col min="5119" max="5124" width="10.7109375" style="57" customWidth="1"/>
    <col min="5125" max="5125" width="11.7109375" style="57" customWidth="1"/>
    <col min="5126" max="5126" width="0.85546875" style="57" customWidth="1"/>
    <col min="5127" max="5127" width="1.7109375" style="57" customWidth="1"/>
    <col min="5128" max="5128" width="0.85546875" style="57" customWidth="1"/>
    <col min="5129" max="5129" width="11.7109375" style="57" customWidth="1"/>
    <col min="5130" max="5131" width="10.7109375" style="57" customWidth="1"/>
    <col min="5132" max="5132" width="11.42578125" style="57" customWidth="1"/>
    <col min="5133" max="5133" width="10.7109375" style="57" customWidth="1"/>
    <col min="5134" max="5134" width="10.28515625" style="57" customWidth="1"/>
    <col min="5135" max="5135" width="10.7109375" style="57" customWidth="1"/>
    <col min="5136" max="5136" width="0.85546875" style="57" customWidth="1"/>
    <col min="5137" max="5137" width="1.7109375" style="57" customWidth="1"/>
    <col min="5138" max="5139" width="10.7109375" style="57" customWidth="1"/>
    <col min="5140" max="5140" width="1.7109375" style="57" customWidth="1"/>
    <col min="5141" max="5141" width="0.85546875" style="57" customWidth="1"/>
    <col min="5142" max="5142" width="9.28515625" style="57" customWidth="1"/>
    <col min="5143" max="5143" width="10.28515625" style="57" bestFit="1" customWidth="1"/>
    <col min="5144" max="5144" width="9.7109375" style="57" bestFit="1" customWidth="1"/>
    <col min="5145" max="5145" width="8.7109375" style="57" bestFit="1" customWidth="1"/>
    <col min="5146" max="5146" width="1.7109375" style="57" customWidth="1"/>
    <col min="5147" max="5147" width="10.28515625" style="57" bestFit="1" customWidth="1"/>
    <col min="5148" max="5148" width="9.7109375" style="57" bestFit="1" customWidth="1"/>
    <col min="5149" max="5149" width="9.28515625" style="57" customWidth="1"/>
    <col min="5150" max="5150" width="1.7109375" style="57" customWidth="1"/>
    <col min="5151" max="5152" width="9.28515625" style="57" customWidth="1"/>
    <col min="5153" max="5153" width="5.7109375" style="57" customWidth="1"/>
    <col min="5154" max="5154" width="10" style="57" customWidth="1"/>
    <col min="5155" max="5155" width="9.85546875" style="57" customWidth="1"/>
    <col min="5156" max="5156" width="10.7109375" style="57" customWidth="1"/>
    <col min="5157" max="5372" width="9.140625" style="57"/>
    <col min="5373" max="5373" width="50.7109375" style="57" customWidth="1"/>
    <col min="5374" max="5374" width="11.7109375" style="57" customWidth="1"/>
    <col min="5375" max="5380" width="10.7109375" style="57" customWidth="1"/>
    <col min="5381" max="5381" width="11.7109375" style="57" customWidth="1"/>
    <col min="5382" max="5382" width="0.85546875" style="57" customWidth="1"/>
    <col min="5383" max="5383" width="1.7109375" style="57" customWidth="1"/>
    <col min="5384" max="5384" width="0.85546875" style="57" customWidth="1"/>
    <col min="5385" max="5385" width="11.7109375" style="57" customWidth="1"/>
    <col min="5386" max="5387" width="10.7109375" style="57" customWidth="1"/>
    <col min="5388" max="5388" width="11.42578125" style="57" customWidth="1"/>
    <col min="5389" max="5389" width="10.7109375" style="57" customWidth="1"/>
    <col min="5390" max="5390" width="10.28515625" style="57" customWidth="1"/>
    <col min="5391" max="5391" width="10.7109375" style="57" customWidth="1"/>
    <col min="5392" max="5392" width="0.85546875" style="57" customWidth="1"/>
    <col min="5393" max="5393" width="1.7109375" style="57" customWidth="1"/>
    <col min="5394" max="5395" width="10.7109375" style="57" customWidth="1"/>
    <col min="5396" max="5396" width="1.7109375" style="57" customWidth="1"/>
    <col min="5397" max="5397" width="0.85546875" style="57" customWidth="1"/>
    <col min="5398" max="5398" width="9.28515625" style="57" customWidth="1"/>
    <col min="5399" max="5399" width="10.28515625" style="57" bestFit="1" customWidth="1"/>
    <col min="5400" max="5400" width="9.7109375" style="57" bestFit="1" customWidth="1"/>
    <col min="5401" max="5401" width="8.7109375" style="57" bestFit="1" customWidth="1"/>
    <col min="5402" max="5402" width="1.7109375" style="57" customWidth="1"/>
    <col min="5403" max="5403" width="10.28515625" style="57" bestFit="1" customWidth="1"/>
    <col min="5404" max="5404" width="9.7109375" style="57" bestFit="1" customWidth="1"/>
    <col min="5405" max="5405" width="9.28515625" style="57" customWidth="1"/>
    <col min="5406" max="5406" width="1.7109375" style="57" customWidth="1"/>
    <col min="5407" max="5408" width="9.28515625" style="57" customWidth="1"/>
    <col min="5409" max="5409" width="5.7109375" style="57" customWidth="1"/>
    <col min="5410" max="5410" width="10" style="57" customWidth="1"/>
    <col min="5411" max="5411" width="9.85546875" style="57" customWidth="1"/>
    <col min="5412" max="5412" width="10.7109375" style="57" customWidth="1"/>
    <col min="5413" max="5628" width="9.140625" style="57"/>
    <col min="5629" max="5629" width="50.7109375" style="57" customWidth="1"/>
    <col min="5630" max="5630" width="11.7109375" style="57" customWidth="1"/>
    <col min="5631" max="5636" width="10.7109375" style="57" customWidth="1"/>
    <col min="5637" max="5637" width="11.7109375" style="57" customWidth="1"/>
    <col min="5638" max="5638" width="0.85546875" style="57" customWidth="1"/>
    <col min="5639" max="5639" width="1.7109375" style="57" customWidth="1"/>
    <col min="5640" max="5640" width="0.85546875" style="57" customWidth="1"/>
    <col min="5641" max="5641" width="11.7109375" style="57" customWidth="1"/>
    <col min="5642" max="5643" width="10.7109375" style="57" customWidth="1"/>
    <col min="5644" max="5644" width="11.42578125" style="57" customWidth="1"/>
    <col min="5645" max="5645" width="10.7109375" style="57" customWidth="1"/>
    <col min="5646" max="5646" width="10.28515625" style="57" customWidth="1"/>
    <col min="5647" max="5647" width="10.7109375" style="57" customWidth="1"/>
    <col min="5648" max="5648" width="0.85546875" style="57" customWidth="1"/>
    <col min="5649" max="5649" width="1.7109375" style="57" customWidth="1"/>
    <col min="5650" max="5651" width="10.7109375" style="57" customWidth="1"/>
    <col min="5652" max="5652" width="1.7109375" style="57" customWidth="1"/>
    <col min="5653" max="5653" width="0.85546875" style="57" customWidth="1"/>
    <col min="5654" max="5654" width="9.28515625" style="57" customWidth="1"/>
    <col min="5655" max="5655" width="10.28515625" style="57" bestFit="1" customWidth="1"/>
    <col min="5656" max="5656" width="9.7109375" style="57" bestFit="1" customWidth="1"/>
    <col min="5657" max="5657" width="8.7109375" style="57" bestFit="1" customWidth="1"/>
    <col min="5658" max="5658" width="1.7109375" style="57" customWidth="1"/>
    <col min="5659" max="5659" width="10.28515625" style="57" bestFit="1" customWidth="1"/>
    <col min="5660" max="5660" width="9.7109375" style="57" bestFit="1" customWidth="1"/>
    <col min="5661" max="5661" width="9.28515625" style="57" customWidth="1"/>
    <col min="5662" max="5662" width="1.7109375" style="57" customWidth="1"/>
    <col min="5663" max="5664" width="9.28515625" style="57" customWidth="1"/>
    <col min="5665" max="5665" width="5.7109375" style="57" customWidth="1"/>
    <col min="5666" max="5666" width="10" style="57" customWidth="1"/>
    <col min="5667" max="5667" width="9.85546875" style="57" customWidth="1"/>
    <col min="5668" max="5668" width="10.7109375" style="57" customWidth="1"/>
    <col min="5669" max="5884" width="9.140625" style="57"/>
    <col min="5885" max="5885" width="50.7109375" style="57" customWidth="1"/>
    <col min="5886" max="5886" width="11.7109375" style="57" customWidth="1"/>
    <col min="5887" max="5892" width="10.7109375" style="57" customWidth="1"/>
    <col min="5893" max="5893" width="11.7109375" style="57" customWidth="1"/>
    <col min="5894" max="5894" width="0.85546875" style="57" customWidth="1"/>
    <col min="5895" max="5895" width="1.7109375" style="57" customWidth="1"/>
    <col min="5896" max="5896" width="0.85546875" style="57" customWidth="1"/>
    <col min="5897" max="5897" width="11.7109375" style="57" customWidth="1"/>
    <col min="5898" max="5899" width="10.7109375" style="57" customWidth="1"/>
    <col min="5900" max="5900" width="11.42578125" style="57" customWidth="1"/>
    <col min="5901" max="5901" width="10.7109375" style="57" customWidth="1"/>
    <col min="5902" max="5902" width="10.28515625" style="57" customWidth="1"/>
    <col min="5903" max="5903" width="10.7109375" style="57" customWidth="1"/>
    <col min="5904" max="5904" width="0.85546875" style="57" customWidth="1"/>
    <col min="5905" max="5905" width="1.7109375" style="57" customWidth="1"/>
    <col min="5906" max="5907" width="10.7109375" style="57" customWidth="1"/>
    <col min="5908" max="5908" width="1.7109375" style="57" customWidth="1"/>
    <col min="5909" max="5909" width="0.85546875" style="57" customWidth="1"/>
    <col min="5910" max="5910" width="9.28515625" style="57" customWidth="1"/>
    <col min="5911" max="5911" width="10.28515625" style="57" bestFit="1" customWidth="1"/>
    <col min="5912" max="5912" width="9.7109375" style="57" bestFit="1" customWidth="1"/>
    <col min="5913" max="5913" width="8.7109375" style="57" bestFit="1" customWidth="1"/>
    <col min="5914" max="5914" width="1.7109375" style="57" customWidth="1"/>
    <col min="5915" max="5915" width="10.28515625" style="57" bestFit="1" customWidth="1"/>
    <col min="5916" max="5916" width="9.7109375" style="57" bestFit="1" customWidth="1"/>
    <col min="5917" max="5917" width="9.28515625" style="57" customWidth="1"/>
    <col min="5918" max="5918" width="1.7109375" style="57" customWidth="1"/>
    <col min="5919" max="5920" width="9.28515625" style="57" customWidth="1"/>
    <col min="5921" max="5921" width="5.7109375" style="57" customWidth="1"/>
    <col min="5922" max="5922" width="10" style="57" customWidth="1"/>
    <col min="5923" max="5923" width="9.85546875" style="57" customWidth="1"/>
    <col min="5924" max="5924" width="10.7109375" style="57" customWidth="1"/>
    <col min="5925" max="6140" width="9.140625" style="57"/>
    <col min="6141" max="6141" width="50.7109375" style="57" customWidth="1"/>
    <col min="6142" max="6142" width="11.7109375" style="57" customWidth="1"/>
    <col min="6143" max="6148" width="10.7109375" style="57" customWidth="1"/>
    <col min="6149" max="6149" width="11.7109375" style="57" customWidth="1"/>
    <col min="6150" max="6150" width="0.85546875" style="57" customWidth="1"/>
    <col min="6151" max="6151" width="1.7109375" style="57" customWidth="1"/>
    <col min="6152" max="6152" width="0.85546875" style="57" customWidth="1"/>
    <col min="6153" max="6153" width="11.7109375" style="57" customWidth="1"/>
    <col min="6154" max="6155" width="10.7109375" style="57" customWidth="1"/>
    <col min="6156" max="6156" width="11.42578125" style="57" customWidth="1"/>
    <col min="6157" max="6157" width="10.7109375" style="57" customWidth="1"/>
    <col min="6158" max="6158" width="10.28515625" style="57" customWidth="1"/>
    <col min="6159" max="6159" width="10.7109375" style="57" customWidth="1"/>
    <col min="6160" max="6160" width="0.85546875" style="57" customWidth="1"/>
    <col min="6161" max="6161" width="1.7109375" style="57" customWidth="1"/>
    <col min="6162" max="6163" width="10.7109375" style="57" customWidth="1"/>
    <col min="6164" max="6164" width="1.7109375" style="57" customWidth="1"/>
    <col min="6165" max="6165" width="0.85546875" style="57" customWidth="1"/>
    <col min="6166" max="6166" width="9.28515625" style="57" customWidth="1"/>
    <col min="6167" max="6167" width="10.28515625" style="57" bestFit="1" customWidth="1"/>
    <col min="6168" max="6168" width="9.7109375" style="57" bestFit="1" customWidth="1"/>
    <col min="6169" max="6169" width="8.7109375" style="57" bestFit="1" customWidth="1"/>
    <col min="6170" max="6170" width="1.7109375" style="57" customWidth="1"/>
    <col min="6171" max="6171" width="10.28515625" style="57" bestFit="1" customWidth="1"/>
    <col min="6172" max="6172" width="9.7109375" style="57" bestFit="1" customWidth="1"/>
    <col min="6173" max="6173" width="9.28515625" style="57" customWidth="1"/>
    <col min="6174" max="6174" width="1.7109375" style="57" customWidth="1"/>
    <col min="6175" max="6176" width="9.28515625" style="57" customWidth="1"/>
    <col min="6177" max="6177" width="5.7109375" style="57" customWidth="1"/>
    <col min="6178" max="6178" width="10" style="57" customWidth="1"/>
    <col min="6179" max="6179" width="9.85546875" style="57" customWidth="1"/>
    <col min="6180" max="6180" width="10.7109375" style="57" customWidth="1"/>
    <col min="6181" max="6396" width="9.140625" style="57"/>
    <col min="6397" max="6397" width="50.7109375" style="57" customWidth="1"/>
    <col min="6398" max="6398" width="11.7109375" style="57" customWidth="1"/>
    <col min="6399" max="6404" width="10.7109375" style="57" customWidth="1"/>
    <col min="6405" max="6405" width="11.7109375" style="57" customWidth="1"/>
    <col min="6406" max="6406" width="0.85546875" style="57" customWidth="1"/>
    <col min="6407" max="6407" width="1.7109375" style="57" customWidth="1"/>
    <col min="6408" max="6408" width="0.85546875" style="57" customWidth="1"/>
    <col min="6409" max="6409" width="11.7109375" style="57" customWidth="1"/>
    <col min="6410" max="6411" width="10.7109375" style="57" customWidth="1"/>
    <col min="6412" max="6412" width="11.42578125" style="57" customWidth="1"/>
    <col min="6413" max="6413" width="10.7109375" style="57" customWidth="1"/>
    <col min="6414" max="6414" width="10.28515625" style="57" customWidth="1"/>
    <col min="6415" max="6415" width="10.7109375" style="57" customWidth="1"/>
    <col min="6416" max="6416" width="0.85546875" style="57" customWidth="1"/>
    <col min="6417" max="6417" width="1.7109375" style="57" customWidth="1"/>
    <col min="6418" max="6419" width="10.7109375" style="57" customWidth="1"/>
    <col min="6420" max="6420" width="1.7109375" style="57" customWidth="1"/>
    <col min="6421" max="6421" width="0.85546875" style="57" customWidth="1"/>
    <col min="6422" max="6422" width="9.28515625" style="57" customWidth="1"/>
    <col min="6423" max="6423" width="10.28515625" style="57" bestFit="1" customWidth="1"/>
    <col min="6424" max="6424" width="9.7109375" style="57" bestFit="1" customWidth="1"/>
    <col min="6425" max="6425" width="8.7109375" style="57" bestFit="1" customWidth="1"/>
    <col min="6426" max="6426" width="1.7109375" style="57" customWidth="1"/>
    <col min="6427" max="6427" width="10.28515625" style="57" bestFit="1" customWidth="1"/>
    <col min="6428" max="6428" width="9.7109375" style="57" bestFit="1" customWidth="1"/>
    <col min="6429" max="6429" width="9.28515625" style="57" customWidth="1"/>
    <col min="6430" max="6430" width="1.7109375" style="57" customWidth="1"/>
    <col min="6431" max="6432" width="9.28515625" style="57" customWidth="1"/>
    <col min="6433" max="6433" width="5.7109375" style="57" customWidth="1"/>
    <col min="6434" max="6434" width="10" style="57" customWidth="1"/>
    <col min="6435" max="6435" width="9.85546875" style="57" customWidth="1"/>
    <col min="6436" max="6436" width="10.7109375" style="57" customWidth="1"/>
    <col min="6437" max="6652" width="9.140625" style="57"/>
    <col min="6653" max="6653" width="50.7109375" style="57" customWidth="1"/>
    <col min="6654" max="6654" width="11.7109375" style="57" customWidth="1"/>
    <col min="6655" max="6660" width="10.7109375" style="57" customWidth="1"/>
    <col min="6661" max="6661" width="11.7109375" style="57" customWidth="1"/>
    <col min="6662" max="6662" width="0.85546875" style="57" customWidth="1"/>
    <col min="6663" max="6663" width="1.7109375" style="57" customWidth="1"/>
    <col min="6664" max="6664" width="0.85546875" style="57" customWidth="1"/>
    <col min="6665" max="6665" width="11.7109375" style="57" customWidth="1"/>
    <col min="6666" max="6667" width="10.7109375" style="57" customWidth="1"/>
    <col min="6668" max="6668" width="11.42578125" style="57" customWidth="1"/>
    <col min="6669" max="6669" width="10.7109375" style="57" customWidth="1"/>
    <col min="6670" max="6670" width="10.28515625" style="57" customWidth="1"/>
    <col min="6671" max="6671" width="10.7109375" style="57" customWidth="1"/>
    <col min="6672" max="6672" width="0.85546875" style="57" customWidth="1"/>
    <col min="6673" max="6673" width="1.7109375" style="57" customWidth="1"/>
    <col min="6674" max="6675" width="10.7109375" style="57" customWidth="1"/>
    <col min="6676" max="6676" width="1.7109375" style="57" customWidth="1"/>
    <col min="6677" max="6677" width="0.85546875" style="57" customWidth="1"/>
    <col min="6678" max="6678" width="9.28515625" style="57" customWidth="1"/>
    <col min="6679" max="6679" width="10.28515625" style="57" bestFit="1" customWidth="1"/>
    <col min="6680" max="6680" width="9.7109375" style="57" bestFit="1" customWidth="1"/>
    <col min="6681" max="6681" width="8.7109375" style="57" bestFit="1" customWidth="1"/>
    <col min="6682" max="6682" width="1.7109375" style="57" customWidth="1"/>
    <col min="6683" max="6683" width="10.28515625" style="57" bestFit="1" customWidth="1"/>
    <col min="6684" max="6684" width="9.7109375" style="57" bestFit="1" customWidth="1"/>
    <col min="6685" max="6685" width="9.28515625" style="57" customWidth="1"/>
    <col min="6686" max="6686" width="1.7109375" style="57" customWidth="1"/>
    <col min="6687" max="6688" width="9.28515625" style="57" customWidth="1"/>
    <col min="6689" max="6689" width="5.7109375" style="57" customWidth="1"/>
    <col min="6690" max="6690" width="10" style="57" customWidth="1"/>
    <col min="6691" max="6691" width="9.85546875" style="57" customWidth="1"/>
    <col min="6692" max="6692" width="10.7109375" style="57" customWidth="1"/>
    <col min="6693" max="6908" width="9.140625" style="57"/>
    <col min="6909" max="6909" width="50.7109375" style="57" customWidth="1"/>
    <col min="6910" max="6910" width="11.7109375" style="57" customWidth="1"/>
    <col min="6911" max="6916" width="10.7109375" style="57" customWidth="1"/>
    <col min="6917" max="6917" width="11.7109375" style="57" customWidth="1"/>
    <col min="6918" max="6918" width="0.85546875" style="57" customWidth="1"/>
    <col min="6919" max="6919" width="1.7109375" style="57" customWidth="1"/>
    <col min="6920" max="6920" width="0.85546875" style="57" customWidth="1"/>
    <col min="6921" max="6921" width="11.7109375" style="57" customWidth="1"/>
    <col min="6922" max="6923" width="10.7109375" style="57" customWidth="1"/>
    <col min="6924" max="6924" width="11.42578125" style="57" customWidth="1"/>
    <col min="6925" max="6925" width="10.7109375" style="57" customWidth="1"/>
    <col min="6926" max="6926" width="10.28515625" style="57" customWidth="1"/>
    <col min="6927" max="6927" width="10.7109375" style="57" customWidth="1"/>
    <col min="6928" max="6928" width="0.85546875" style="57" customWidth="1"/>
    <col min="6929" max="6929" width="1.7109375" style="57" customWidth="1"/>
    <col min="6930" max="6931" width="10.7109375" style="57" customWidth="1"/>
    <col min="6932" max="6932" width="1.7109375" style="57" customWidth="1"/>
    <col min="6933" max="6933" width="0.85546875" style="57" customWidth="1"/>
    <col min="6934" max="6934" width="9.28515625" style="57" customWidth="1"/>
    <col min="6935" max="6935" width="10.28515625" style="57" bestFit="1" customWidth="1"/>
    <col min="6936" max="6936" width="9.7109375" style="57" bestFit="1" customWidth="1"/>
    <col min="6937" max="6937" width="8.7109375" style="57" bestFit="1" customWidth="1"/>
    <col min="6938" max="6938" width="1.7109375" style="57" customWidth="1"/>
    <col min="6939" max="6939" width="10.28515625" style="57" bestFit="1" customWidth="1"/>
    <col min="6940" max="6940" width="9.7109375" style="57" bestFit="1" customWidth="1"/>
    <col min="6941" max="6941" width="9.28515625" style="57" customWidth="1"/>
    <col min="6942" max="6942" width="1.7109375" style="57" customWidth="1"/>
    <col min="6943" max="6944" width="9.28515625" style="57" customWidth="1"/>
    <col min="6945" max="6945" width="5.7109375" style="57" customWidth="1"/>
    <col min="6946" max="6946" width="10" style="57" customWidth="1"/>
    <col min="6947" max="6947" width="9.85546875" style="57" customWidth="1"/>
    <col min="6948" max="6948" width="10.7109375" style="57" customWidth="1"/>
    <col min="6949" max="7164" width="9.140625" style="57"/>
    <col min="7165" max="7165" width="50.7109375" style="57" customWidth="1"/>
    <col min="7166" max="7166" width="11.7109375" style="57" customWidth="1"/>
    <col min="7167" max="7172" width="10.7109375" style="57" customWidth="1"/>
    <col min="7173" max="7173" width="11.7109375" style="57" customWidth="1"/>
    <col min="7174" max="7174" width="0.85546875" style="57" customWidth="1"/>
    <col min="7175" max="7175" width="1.7109375" style="57" customWidth="1"/>
    <col min="7176" max="7176" width="0.85546875" style="57" customWidth="1"/>
    <col min="7177" max="7177" width="11.7109375" style="57" customWidth="1"/>
    <col min="7178" max="7179" width="10.7109375" style="57" customWidth="1"/>
    <col min="7180" max="7180" width="11.42578125" style="57" customWidth="1"/>
    <col min="7181" max="7181" width="10.7109375" style="57" customWidth="1"/>
    <col min="7182" max="7182" width="10.28515625" style="57" customWidth="1"/>
    <col min="7183" max="7183" width="10.7109375" style="57" customWidth="1"/>
    <col min="7184" max="7184" width="0.85546875" style="57" customWidth="1"/>
    <col min="7185" max="7185" width="1.7109375" style="57" customWidth="1"/>
    <col min="7186" max="7187" width="10.7109375" style="57" customWidth="1"/>
    <col min="7188" max="7188" width="1.7109375" style="57" customWidth="1"/>
    <col min="7189" max="7189" width="0.85546875" style="57" customWidth="1"/>
    <col min="7190" max="7190" width="9.28515625" style="57" customWidth="1"/>
    <col min="7191" max="7191" width="10.28515625" style="57" bestFit="1" customWidth="1"/>
    <col min="7192" max="7192" width="9.7109375" style="57" bestFit="1" customWidth="1"/>
    <col min="7193" max="7193" width="8.7109375" style="57" bestFit="1" customWidth="1"/>
    <col min="7194" max="7194" width="1.7109375" style="57" customWidth="1"/>
    <col min="7195" max="7195" width="10.28515625" style="57" bestFit="1" customWidth="1"/>
    <col min="7196" max="7196" width="9.7109375" style="57" bestFit="1" customWidth="1"/>
    <col min="7197" max="7197" width="9.28515625" style="57" customWidth="1"/>
    <col min="7198" max="7198" width="1.7109375" style="57" customWidth="1"/>
    <col min="7199" max="7200" width="9.28515625" style="57" customWidth="1"/>
    <col min="7201" max="7201" width="5.7109375" style="57" customWidth="1"/>
    <col min="7202" max="7202" width="10" style="57" customWidth="1"/>
    <col min="7203" max="7203" width="9.85546875" style="57" customWidth="1"/>
    <col min="7204" max="7204" width="10.7109375" style="57" customWidth="1"/>
    <col min="7205" max="7420" width="9.140625" style="57"/>
    <col min="7421" max="7421" width="50.7109375" style="57" customWidth="1"/>
    <col min="7422" max="7422" width="11.7109375" style="57" customWidth="1"/>
    <col min="7423" max="7428" width="10.7109375" style="57" customWidth="1"/>
    <col min="7429" max="7429" width="11.7109375" style="57" customWidth="1"/>
    <col min="7430" max="7430" width="0.85546875" style="57" customWidth="1"/>
    <col min="7431" max="7431" width="1.7109375" style="57" customWidth="1"/>
    <col min="7432" max="7432" width="0.85546875" style="57" customWidth="1"/>
    <col min="7433" max="7433" width="11.7109375" style="57" customWidth="1"/>
    <col min="7434" max="7435" width="10.7109375" style="57" customWidth="1"/>
    <col min="7436" max="7436" width="11.42578125" style="57" customWidth="1"/>
    <col min="7437" max="7437" width="10.7109375" style="57" customWidth="1"/>
    <col min="7438" max="7438" width="10.28515625" style="57" customWidth="1"/>
    <col min="7439" max="7439" width="10.7109375" style="57" customWidth="1"/>
    <col min="7440" max="7440" width="0.85546875" style="57" customWidth="1"/>
    <col min="7441" max="7441" width="1.7109375" style="57" customWidth="1"/>
    <col min="7442" max="7443" width="10.7109375" style="57" customWidth="1"/>
    <col min="7444" max="7444" width="1.7109375" style="57" customWidth="1"/>
    <col min="7445" max="7445" width="0.85546875" style="57" customWidth="1"/>
    <col min="7446" max="7446" width="9.28515625" style="57" customWidth="1"/>
    <col min="7447" max="7447" width="10.28515625" style="57" bestFit="1" customWidth="1"/>
    <col min="7448" max="7448" width="9.7109375" style="57" bestFit="1" customWidth="1"/>
    <col min="7449" max="7449" width="8.7109375" style="57" bestFit="1" customWidth="1"/>
    <col min="7450" max="7450" width="1.7109375" style="57" customWidth="1"/>
    <col min="7451" max="7451" width="10.28515625" style="57" bestFit="1" customWidth="1"/>
    <col min="7452" max="7452" width="9.7109375" style="57" bestFit="1" customWidth="1"/>
    <col min="7453" max="7453" width="9.28515625" style="57" customWidth="1"/>
    <col min="7454" max="7454" width="1.7109375" style="57" customWidth="1"/>
    <col min="7455" max="7456" width="9.28515625" style="57" customWidth="1"/>
    <col min="7457" max="7457" width="5.7109375" style="57" customWidth="1"/>
    <col min="7458" max="7458" width="10" style="57" customWidth="1"/>
    <col min="7459" max="7459" width="9.85546875" style="57" customWidth="1"/>
    <col min="7460" max="7460" width="10.7109375" style="57" customWidth="1"/>
    <col min="7461" max="7676" width="9.140625" style="57"/>
    <col min="7677" max="7677" width="50.7109375" style="57" customWidth="1"/>
    <col min="7678" max="7678" width="11.7109375" style="57" customWidth="1"/>
    <col min="7679" max="7684" width="10.7109375" style="57" customWidth="1"/>
    <col min="7685" max="7685" width="11.7109375" style="57" customWidth="1"/>
    <col min="7686" max="7686" width="0.85546875" style="57" customWidth="1"/>
    <col min="7687" max="7687" width="1.7109375" style="57" customWidth="1"/>
    <col min="7688" max="7688" width="0.85546875" style="57" customWidth="1"/>
    <col min="7689" max="7689" width="11.7109375" style="57" customWidth="1"/>
    <col min="7690" max="7691" width="10.7109375" style="57" customWidth="1"/>
    <col min="7692" max="7692" width="11.42578125" style="57" customWidth="1"/>
    <col min="7693" max="7693" width="10.7109375" style="57" customWidth="1"/>
    <col min="7694" max="7694" width="10.28515625" style="57" customWidth="1"/>
    <col min="7695" max="7695" width="10.7109375" style="57" customWidth="1"/>
    <col min="7696" max="7696" width="0.85546875" style="57" customWidth="1"/>
    <col min="7697" max="7697" width="1.7109375" style="57" customWidth="1"/>
    <col min="7698" max="7699" width="10.7109375" style="57" customWidth="1"/>
    <col min="7700" max="7700" width="1.7109375" style="57" customWidth="1"/>
    <col min="7701" max="7701" width="0.85546875" style="57" customWidth="1"/>
    <col min="7702" max="7702" width="9.28515625" style="57" customWidth="1"/>
    <col min="7703" max="7703" width="10.28515625" style="57" bestFit="1" customWidth="1"/>
    <col min="7704" max="7704" width="9.7109375" style="57" bestFit="1" customWidth="1"/>
    <col min="7705" max="7705" width="8.7109375" style="57" bestFit="1" customWidth="1"/>
    <col min="7706" max="7706" width="1.7109375" style="57" customWidth="1"/>
    <col min="7707" max="7707" width="10.28515625" style="57" bestFit="1" customWidth="1"/>
    <col min="7708" max="7708" width="9.7109375" style="57" bestFit="1" customWidth="1"/>
    <col min="7709" max="7709" width="9.28515625" style="57" customWidth="1"/>
    <col min="7710" max="7710" width="1.7109375" style="57" customWidth="1"/>
    <col min="7711" max="7712" width="9.28515625" style="57" customWidth="1"/>
    <col min="7713" max="7713" width="5.7109375" style="57" customWidth="1"/>
    <col min="7714" max="7714" width="10" style="57" customWidth="1"/>
    <col min="7715" max="7715" width="9.85546875" style="57" customWidth="1"/>
    <col min="7716" max="7716" width="10.7109375" style="57" customWidth="1"/>
    <col min="7717" max="7932" width="9.140625" style="57"/>
    <col min="7933" max="7933" width="50.7109375" style="57" customWidth="1"/>
    <col min="7934" max="7934" width="11.7109375" style="57" customWidth="1"/>
    <col min="7935" max="7940" width="10.7109375" style="57" customWidth="1"/>
    <col min="7941" max="7941" width="11.7109375" style="57" customWidth="1"/>
    <col min="7942" max="7942" width="0.85546875" style="57" customWidth="1"/>
    <col min="7943" max="7943" width="1.7109375" style="57" customWidth="1"/>
    <col min="7944" max="7944" width="0.85546875" style="57" customWidth="1"/>
    <col min="7945" max="7945" width="11.7109375" style="57" customWidth="1"/>
    <col min="7946" max="7947" width="10.7109375" style="57" customWidth="1"/>
    <col min="7948" max="7948" width="11.42578125" style="57" customWidth="1"/>
    <col min="7949" max="7949" width="10.7109375" style="57" customWidth="1"/>
    <col min="7950" max="7950" width="10.28515625" style="57" customWidth="1"/>
    <col min="7951" max="7951" width="10.7109375" style="57" customWidth="1"/>
    <col min="7952" max="7952" width="0.85546875" style="57" customWidth="1"/>
    <col min="7953" max="7953" width="1.7109375" style="57" customWidth="1"/>
    <col min="7954" max="7955" width="10.7109375" style="57" customWidth="1"/>
    <col min="7956" max="7956" width="1.7109375" style="57" customWidth="1"/>
    <col min="7957" max="7957" width="0.85546875" style="57" customWidth="1"/>
    <col min="7958" max="7958" width="9.28515625" style="57" customWidth="1"/>
    <col min="7959" max="7959" width="10.28515625" style="57" bestFit="1" customWidth="1"/>
    <col min="7960" max="7960" width="9.7109375" style="57" bestFit="1" customWidth="1"/>
    <col min="7961" max="7961" width="8.7109375" style="57" bestFit="1" customWidth="1"/>
    <col min="7962" max="7962" width="1.7109375" style="57" customWidth="1"/>
    <col min="7963" max="7963" width="10.28515625" style="57" bestFit="1" customWidth="1"/>
    <col min="7964" max="7964" width="9.7109375" style="57" bestFit="1" customWidth="1"/>
    <col min="7965" max="7965" width="9.28515625" style="57" customWidth="1"/>
    <col min="7966" max="7966" width="1.7109375" style="57" customWidth="1"/>
    <col min="7967" max="7968" width="9.28515625" style="57" customWidth="1"/>
    <col min="7969" max="7969" width="5.7109375" style="57" customWidth="1"/>
    <col min="7970" max="7970" width="10" style="57" customWidth="1"/>
    <col min="7971" max="7971" width="9.85546875" style="57" customWidth="1"/>
    <col min="7972" max="7972" width="10.7109375" style="57" customWidth="1"/>
    <col min="7973" max="8188" width="9.140625" style="57"/>
    <col min="8189" max="8189" width="50.7109375" style="57" customWidth="1"/>
    <col min="8190" max="8190" width="11.7109375" style="57" customWidth="1"/>
    <col min="8191" max="8196" width="10.7109375" style="57" customWidth="1"/>
    <col min="8197" max="8197" width="11.7109375" style="57" customWidth="1"/>
    <col min="8198" max="8198" width="0.85546875" style="57" customWidth="1"/>
    <col min="8199" max="8199" width="1.7109375" style="57" customWidth="1"/>
    <col min="8200" max="8200" width="0.85546875" style="57" customWidth="1"/>
    <col min="8201" max="8201" width="11.7109375" style="57" customWidth="1"/>
    <col min="8202" max="8203" width="10.7109375" style="57" customWidth="1"/>
    <col min="8204" max="8204" width="11.42578125" style="57" customWidth="1"/>
    <col min="8205" max="8205" width="10.7109375" style="57" customWidth="1"/>
    <col min="8206" max="8206" width="10.28515625" style="57" customWidth="1"/>
    <col min="8207" max="8207" width="10.7109375" style="57" customWidth="1"/>
    <col min="8208" max="8208" width="0.85546875" style="57" customWidth="1"/>
    <col min="8209" max="8209" width="1.7109375" style="57" customWidth="1"/>
    <col min="8210" max="8211" width="10.7109375" style="57" customWidth="1"/>
    <col min="8212" max="8212" width="1.7109375" style="57" customWidth="1"/>
    <col min="8213" max="8213" width="0.85546875" style="57" customWidth="1"/>
    <col min="8214" max="8214" width="9.28515625" style="57" customWidth="1"/>
    <col min="8215" max="8215" width="10.28515625" style="57" bestFit="1" customWidth="1"/>
    <col min="8216" max="8216" width="9.7109375" style="57" bestFit="1" customWidth="1"/>
    <col min="8217" max="8217" width="8.7109375" style="57" bestFit="1" customWidth="1"/>
    <col min="8218" max="8218" width="1.7109375" style="57" customWidth="1"/>
    <col min="8219" max="8219" width="10.28515625" style="57" bestFit="1" customWidth="1"/>
    <col min="8220" max="8220" width="9.7109375" style="57" bestFit="1" customWidth="1"/>
    <col min="8221" max="8221" width="9.28515625" style="57" customWidth="1"/>
    <col min="8222" max="8222" width="1.7109375" style="57" customWidth="1"/>
    <col min="8223" max="8224" width="9.28515625" style="57" customWidth="1"/>
    <col min="8225" max="8225" width="5.7109375" style="57" customWidth="1"/>
    <col min="8226" max="8226" width="10" style="57" customWidth="1"/>
    <col min="8227" max="8227" width="9.85546875" style="57" customWidth="1"/>
    <col min="8228" max="8228" width="10.7109375" style="57" customWidth="1"/>
    <col min="8229" max="8444" width="9.140625" style="57"/>
    <col min="8445" max="8445" width="50.7109375" style="57" customWidth="1"/>
    <col min="8446" max="8446" width="11.7109375" style="57" customWidth="1"/>
    <col min="8447" max="8452" width="10.7109375" style="57" customWidth="1"/>
    <col min="8453" max="8453" width="11.7109375" style="57" customWidth="1"/>
    <col min="8454" max="8454" width="0.85546875" style="57" customWidth="1"/>
    <col min="8455" max="8455" width="1.7109375" style="57" customWidth="1"/>
    <col min="8456" max="8456" width="0.85546875" style="57" customWidth="1"/>
    <col min="8457" max="8457" width="11.7109375" style="57" customWidth="1"/>
    <col min="8458" max="8459" width="10.7109375" style="57" customWidth="1"/>
    <col min="8460" max="8460" width="11.42578125" style="57" customWidth="1"/>
    <col min="8461" max="8461" width="10.7109375" style="57" customWidth="1"/>
    <col min="8462" max="8462" width="10.28515625" style="57" customWidth="1"/>
    <col min="8463" max="8463" width="10.7109375" style="57" customWidth="1"/>
    <col min="8464" max="8464" width="0.85546875" style="57" customWidth="1"/>
    <col min="8465" max="8465" width="1.7109375" style="57" customWidth="1"/>
    <col min="8466" max="8467" width="10.7109375" style="57" customWidth="1"/>
    <col min="8468" max="8468" width="1.7109375" style="57" customWidth="1"/>
    <col min="8469" max="8469" width="0.85546875" style="57" customWidth="1"/>
    <col min="8470" max="8470" width="9.28515625" style="57" customWidth="1"/>
    <col min="8471" max="8471" width="10.28515625" style="57" bestFit="1" customWidth="1"/>
    <col min="8472" max="8472" width="9.7109375" style="57" bestFit="1" customWidth="1"/>
    <col min="8473" max="8473" width="8.7109375" style="57" bestFit="1" customWidth="1"/>
    <col min="8474" max="8474" width="1.7109375" style="57" customWidth="1"/>
    <col min="8475" max="8475" width="10.28515625" style="57" bestFit="1" customWidth="1"/>
    <col min="8476" max="8476" width="9.7109375" style="57" bestFit="1" customWidth="1"/>
    <col min="8477" max="8477" width="9.28515625" style="57" customWidth="1"/>
    <col min="8478" max="8478" width="1.7109375" style="57" customWidth="1"/>
    <col min="8479" max="8480" width="9.28515625" style="57" customWidth="1"/>
    <col min="8481" max="8481" width="5.7109375" style="57" customWidth="1"/>
    <col min="8482" max="8482" width="10" style="57" customWidth="1"/>
    <col min="8483" max="8483" width="9.85546875" style="57" customWidth="1"/>
    <col min="8484" max="8484" width="10.7109375" style="57" customWidth="1"/>
    <col min="8485" max="8700" width="9.140625" style="57"/>
    <col min="8701" max="8701" width="50.7109375" style="57" customWidth="1"/>
    <col min="8702" max="8702" width="11.7109375" style="57" customWidth="1"/>
    <col min="8703" max="8708" width="10.7109375" style="57" customWidth="1"/>
    <col min="8709" max="8709" width="11.7109375" style="57" customWidth="1"/>
    <col min="8710" max="8710" width="0.85546875" style="57" customWidth="1"/>
    <col min="8711" max="8711" width="1.7109375" style="57" customWidth="1"/>
    <col min="8712" max="8712" width="0.85546875" style="57" customWidth="1"/>
    <col min="8713" max="8713" width="11.7109375" style="57" customWidth="1"/>
    <col min="8714" max="8715" width="10.7109375" style="57" customWidth="1"/>
    <col min="8716" max="8716" width="11.42578125" style="57" customWidth="1"/>
    <col min="8717" max="8717" width="10.7109375" style="57" customWidth="1"/>
    <col min="8718" max="8718" width="10.28515625" style="57" customWidth="1"/>
    <col min="8719" max="8719" width="10.7109375" style="57" customWidth="1"/>
    <col min="8720" max="8720" width="0.85546875" style="57" customWidth="1"/>
    <col min="8721" max="8721" width="1.7109375" style="57" customWidth="1"/>
    <col min="8722" max="8723" width="10.7109375" style="57" customWidth="1"/>
    <col min="8724" max="8724" width="1.7109375" style="57" customWidth="1"/>
    <col min="8725" max="8725" width="0.85546875" style="57" customWidth="1"/>
    <col min="8726" max="8726" width="9.28515625" style="57" customWidth="1"/>
    <col min="8727" max="8727" width="10.28515625" style="57" bestFit="1" customWidth="1"/>
    <col min="8728" max="8728" width="9.7109375" style="57" bestFit="1" customWidth="1"/>
    <col min="8729" max="8729" width="8.7109375" style="57" bestFit="1" customWidth="1"/>
    <col min="8730" max="8730" width="1.7109375" style="57" customWidth="1"/>
    <col min="8731" max="8731" width="10.28515625" style="57" bestFit="1" customWidth="1"/>
    <col min="8732" max="8732" width="9.7109375" style="57" bestFit="1" customWidth="1"/>
    <col min="8733" max="8733" width="9.28515625" style="57" customWidth="1"/>
    <col min="8734" max="8734" width="1.7109375" style="57" customWidth="1"/>
    <col min="8735" max="8736" width="9.28515625" style="57" customWidth="1"/>
    <col min="8737" max="8737" width="5.7109375" style="57" customWidth="1"/>
    <col min="8738" max="8738" width="10" style="57" customWidth="1"/>
    <col min="8739" max="8739" width="9.85546875" style="57" customWidth="1"/>
    <col min="8740" max="8740" width="10.7109375" style="57" customWidth="1"/>
    <col min="8741" max="8956" width="9.140625" style="57"/>
    <col min="8957" max="8957" width="50.7109375" style="57" customWidth="1"/>
    <col min="8958" max="8958" width="11.7109375" style="57" customWidth="1"/>
    <col min="8959" max="8964" width="10.7109375" style="57" customWidth="1"/>
    <col min="8965" max="8965" width="11.7109375" style="57" customWidth="1"/>
    <col min="8966" max="8966" width="0.85546875" style="57" customWidth="1"/>
    <col min="8967" max="8967" width="1.7109375" style="57" customWidth="1"/>
    <col min="8968" max="8968" width="0.85546875" style="57" customWidth="1"/>
    <col min="8969" max="8969" width="11.7109375" style="57" customWidth="1"/>
    <col min="8970" max="8971" width="10.7109375" style="57" customWidth="1"/>
    <col min="8972" max="8972" width="11.42578125" style="57" customWidth="1"/>
    <col min="8973" max="8973" width="10.7109375" style="57" customWidth="1"/>
    <col min="8974" max="8974" width="10.28515625" style="57" customWidth="1"/>
    <col min="8975" max="8975" width="10.7109375" style="57" customWidth="1"/>
    <col min="8976" max="8976" width="0.85546875" style="57" customWidth="1"/>
    <col min="8977" max="8977" width="1.7109375" style="57" customWidth="1"/>
    <col min="8978" max="8979" width="10.7109375" style="57" customWidth="1"/>
    <col min="8980" max="8980" width="1.7109375" style="57" customWidth="1"/>
    <col min="8981" max="8981" width="0.85546875" style="57" customWidth="1"/>
    <col min="8982" max="8982" width="9.28515625" style="57" customWidth="1"/>
    <col min="8983" max="8983" width="10.28515625" style="57" bestFit="1" customWidth="1"/>
    <col min="8984" max="8984" width="9.7109375" style="57" bestFit="1" customWidth="1"/>
    <col min="8985" max="8985" width="8.7109375" style="57" bestFit="1" customWidth="1"/>
    <col min="8986" max="8986" width="1.7109375" style="57" customWidth="1"/>
    <col min="8987" max="8987" width="10.28515625" style="57" bestFit="1" customWidth="1"/>
    <col min="8988" max="8988" width="9.7109375" style="57" bestFit="1" customWidth="1"/>
    <col min="8989" max="8989" width="9.28515625" style="57" customWidth="1"/>
    <col min="8990" max="8990" width="1.7109375" style="57" customWidth="1"/>
    <col min="8991" max="8992" width="9.28515625" style="57" customWidth="1"/>
    <col min="8993" max="8993" width="5.7109375" style="57" customWidth="1"/>
    <col min="8994" max="8994" width="10" style="57" customWidth="1"/>
    <col min="8995" max="8995" width="9.85546875" style="57" customWidth="1"/>
    <col min="8996" max="8996" width="10.7109375" style="57" customWidth="1"/>
    <col min="8997" max="9212" width="9.140625" style="57"/>
    <col min="9213" max="9213" width="50.7109375" style="57" customWidth="1"/>
    <col min="9214" max="9214" width="11.7109375" style="57" customWidth="1"/>
    <col min="9215" max="9220" width="10.7109375" style="57" customWidth="1"/>
    <col min="9221" max="9221" width="11.7109375" style="57" customWidth="1"/>
    <col min="9222" max="9222" width="0.85546875" style="57" customWidth="1"/>
    <col min="9223" max="9223" width="1.7109375" style="57" customWidth="1"/>
    <col min="9224" max="9224" width="0.85546875" style="57" customWidth="1"/>
    <col min="9225" max="9225" width="11.7109375" style="57" customWidth="1"/>
    <col min="9226" max="9227" width="10.7109375" style="57" customWidth="1"/>
    <col min="9228" max="9228" width="11.42578125" style="57" customWidth="1"/>
    <col min="9229" max="9229" width="10.7109375" style="57" customWidth="1"/>
    <col min="9230" max="9230" width="10.28515625" style="57" customWidth="1"/>
    <col min="9231" max="9231" width="10.7109375" style="57" customWidth="1"/>
    <col min="9232" max="9232" width="0.85546875" style="57" customWidth="1"/>
    <col min="9233" max="9233" width="1.7109375" style="57" customWidth="1"/>
    <col min="9234" max="9235" width="10.7109375" style="57" customWidth="1"/>
    <col min="9236" max="9236" width="1.7109375" style="57" customWidth="1"/>
    <col min="9237" max="9237" width="0.85546875" style="57" customWidth="1"/>
    <col min="9238" max="9238" width="9.28515625" style="57" customWidth="1"/>
    <col min="9239" max="9239" width="10.28515625" style="57" bestFit="1" customWidth="1"/>
    <col min="9240" max="9240" width="9.7109375" style="57" bestFit="1" customWidth="1"/>
    <col min="9241" max="9241" width="8.7109375" style="57" bestFit="1" customWidth="1"/>
    <col min="9242" max="9242" width="1.7109375" style="57" customWidth="1"/>
    <col min="9243" max="9243" width="10.28515625" style="57" bestFit="1" customWidth="1"/>
    <col min="9244" max="9244" width="9.7109375" style="57" bestFit="1" customWidth="1"/>
    <col min="9245" max="9245" width="9.28515625" style="57" customWidth="1"/>
    <col min="9246" max="9246" width="1.7109375" style="57" customWidth="1"/>
    <col min="9247" max="9248" width="9.28515625" style="57" customWidth="1"/>
    <col min="9249" max="9249" width="5.7109375" style="57" customWidth="1"/>
    <col min="9250" max="9250" width="10" style="57" customWidth="1"/>
    <col min="9251" max="9251" width="9.85546875" style="57" customWidth="1"/>
    <col min="9252" max="9252" width="10.7109375" style="57" customWidth="1"/>
    <col min="9253" max="9468" width="9.140625" style="57"/>
    <col min="9469" max="9469" width="50.7109375" style="57" customWidth="1"/>
    <col min="9470" max="9470" width="11.7109375" style="57" customWidth="1"/>
    <col min="9471" max="9476" width="10.7109375" style="57" customWidth="1"/>
    <col min="9477" max="9477" width="11.7109375" style="57" customWidth="1"/>
    <col min="9478" max="9478" width="0.85546875" style="57" customWidth="1"/>
    <col min="9479" max="9479" width="1.7109375" style="57" customWidth="1"/>
    <col min="9480" max="9480" width="0.85546875" style="57" customWidth="1"/>
    <col min="9481" max="9481" width="11.7109375" style="57" customWidth="1"/>
    <col min="9482" max="9483" width="10.7109375" style="57" customWidth="1"/>
    <col min="9484" max="9484" width="11.42578125" style="57" customWidth="1"/>
    <col min="9485" max="9485" width="10.7109375" style="57" customWidth="1"/>
    <col min="9486" max="9486" width="10.28515625" style="57" customWidth="1"/>
    <col min="9487" max="9487" width="10.7109375" style="57" customWidth="1"/>
    <col min="9488" max="9488" width="0.85546875" style="57" customWidth="1"/>
    <col min="9489" max="9489" width="1.7109375" style="57" customWidth="1"/>
    <col min="9490" max="9491" width="10.7109375" style="57" customWidth="1"/>
    <col min="9492" max="9492" width="1.7109375" style="57" customWidth="1"/>
    <col min="9493" max="9493" width="0.85546875" style="57" customWidth="1"/>
    <col min="9494" max="9494" width="9.28515625" style="57" customWidth="1"/>
    <col min="9495" max="9495" width="10.28515625" style="57" bestFit="1" customWidth="1"/>
    <col min="9496" max="9496" width="9.7109375" style="57" bestFit="1" customWidth="1"/>
    <col min="9497" max="9497" width="8.7109375" style="57" bestFit="1" customWidth="1"/>
    <col min="9498" max="9498" width="1.7109375" style="57" customWidth="1"/>
    <col min="9499" max="9499" width="10.28515625" style="57" bestFit="1" customWidth="1"/>
    <col min="9500" max="9500" width="9.7109375" style="57" bestFit="1" customWidth="1"/>
    <col min="9501" max="9501" width="9.28515625" style="57" customWidth="1"/>
    <col min="9502" max="9502" width="1.7109375" style="57" customWidth="1"/>
    <col min="9503" max="9504" width="9.28515625" style="57" customWidth="1"/>
    <col min="9505" max="9505" width="5.7109375" style="57" customWidth="1"/>
    <col min="9506" max="9506" width="10" style="57" customWidth="1"/>
    <col min="9507" max="9507" width="9.85546875" style="57" customWidth="1"/>
    <col min="9508" max="9508" width="10.7109375" style="57" customWidth="1"/>
    <col min="9509" max="9724" width="9.140625" style="57"/>
    <col min="9725" max="9725" width="50.7109375" style="57" customWidth="1"/>
    <col min="9726" max="9726" width="11.7109375" style="57" customWidth="1"/>
    <col min="9727" max="9732" width="10.7109375" style="57" customWidth="1"/>
    <col min="9733" max="9733" width="11.7109375" style="57" customWidth="1"/>
    <col min="9734" max="9734" width="0.85546875" style="57" customWidth="1"/>
    <col min="9735" max="9735" width="1.7109375" style="57" customWidth="1"/>
    <col min="9736" max="9736" width="0.85546875" style="57" customWidth="1"/>
    <col min="9737" max="9737" width="11.7109375" style="57" customWidth="1"/>
    <col min="9738" max="9739" width="10.7109375" style="57" customWidth="1"/>
    <col min="9740" max="9740" width="11.42578125" style="57" customWidth="1"/>
    <col min="9741" max="9741" width="10.7109375" style="57" customWidth="1"/>
    <col min="9742" max="9742" width="10.28515625" style="57" customWidth="1"/>
    <col min="9743" max="9743" width="10.7109375" style="57" customWidth="1"/>
    <col min="9744" max="9744" width="0.85546875" style="57" customWidth="1"/>
    <col min="9745" max="9745" width="1.7109375" style="57" customWidth="1"/>
    <col min="9746" max="9747" width="10.7109375" style="57" customWidth="1"/>
    <col min="9748" max="9748" width="1.7109375" style="57" customWidth="1"/>
    <col min="9749" max="9749" width="0.85546875" style="57" customWidth="1"/>
    <col min="9750" max="9750" width="9.28515625" style="57" customWidth="1"/>
    <col min="9751" max="9751" width="10.28515625" style="57" bestFit="1" customWidth="1"/>
    <col min="9752" max="9752" width="9.7109375" style="57" bestFit="1" customWidth="1"/>
    <col min="9753" max="9753" width="8.7109375" style="57" bestFit="1" customWidth="1"/>
    <col min="9754" max="9754" width="1.7109375" style="57" customWidth="1"/>
    <col min="9755" max="9755" width="10.28515625" style="57" bestFit="1" customWidth="1"/>
    <col min="9756" max="9756" width="9.7109375" style="57" bestFit="1" customWidth="1"/>
    <col min="9757" max="9757" width="9.28515625" style="57" customWidth="1"/>
    <col min="9758" max="9758" width="1.7109375" style="57" customWidth="1"/>
    <col min="9759" max="9760" width="9.28515625" style="57" customWidth="1"/>
    <col min="9761" max="9761" width="5.7109375" style="57" customWidth="1"/>
    <col min="9762" max="9762" width="10" style="57" customWidth="1"/>
    <col min="9763" max="9763" width="9.85546875" style="57" customWidth="1"/>
    <col min="9764" max="9764" width="10.7109375" style="57" customWidth="1"/>
    <col min="9765" max="9980" width="9.140625" style="57"/>
    <col min="9981" max="9981" width="50.7109375" style="57" customWidth="1"/>
    <col min="9982" max="9982" width="11.7109375" style="57" customWidth="1"/>
    <col min="9983" max="9988" width="10.7109375" style="57" customWidth="1"/>
    <col min="9989" max="9989" width="11.7109375" style="57" customWidth="1"/>
    <col min="9990" max="9990" width="0.85546875" style="57" customWidth="1"/>
    <col min="9991" max="9991" width="1.7109375" style="57" customWidth="1"/>
    <col min="9992" max="9992" width="0.85546875" style="57" customWidth="1"/>
    <col min="9993" max="9993" width="11.7109375" style="57" customWidth="1"/>
    <col min="9994" max="9995" width="10.7109375" style="57" customWidth="1"/>
    <col min="9996" max="9996" width="11.42578125" style="57" customWidth="1"/>
    <col min="9997" max="9997" width="10.7109375" style="57" customWidth="1"/>
    <col min="9998" max="9998" width="10.28515625" style="57" customWidth="1"/>
    <col min="9999" max="9999" width="10.7109375" style="57" customWidth="1"/>
    <col min="10000" max="10000" width="0.85546875" style="57" customWidth="1"/>
    <col min="10001" max="10001" width="1.7109375" style="57" customWidth="1"/>
    <col min="10002" max="10003" width="10.7109375" style="57" customWidth="1"/>
    <col min="10004" max="10004" width="1.7109375" style="57" customWidth="1"/>
    <col min="10005" max="10005" width="0.85546875" style="57" customWidth="1"/>
    <col min="10006" max="10006" width="9.28515625" style="57" customWidth="1"/>
    <col min="10007" max="10007" width="10.28515625" style="57" bestFit="1" customWidth="1"/>
    <col min="10008" max="10008" width="9.7109375" style="57" bestFit="1" customWidth="1"/>
    <col min="10009" max="10009" width="8.7109375" style="57" bestFit="1" customWidth="1"/>
    <col min="10010" max="10010" width="1.7109375" style="57" customWidth="1"/>
    <col min="10011" max="10011" width="10.28515625" style="57" bestFit="1" customWidth="1"/>
    <col min="10012" max="10012" width="9.7109375" style="57" bestFit="1" customWidth="1"/>
    <col min="10013" max="10013" width="9.28515625" style="57" customWidth="1"/>
    <col min="10014" max="10014" width="1.7109375" style="57" customWidth="1"/>
    <col min="10015" max="10016" width="9.28515625" style="57" customWidth="1"/>
    <col min="10017" max="10017" width="5.7109375" style="57" customWidth="1"/>
    <col min="10018" max="10018" width="10" style="57" customWidth="1"/>
    <col min="10019" max="10019" width="9.85546875" style="57" customWidth="1"/>
    <col min="10020" max="10020" width="10.7109375" style="57" customWidth="1"/>
    <col min="10021" max="10236" width="9.140625" style="57"/>
    <col min="10237" max="10237" width="50.7109375" style="57" customWidth="1"/>
    <col min="10238" max="10238" width="11.7109375" style="57" customWidth="1"/>
    <col min="10239" max="10244" width="10.7109375" style="57" customWidth="1"/>
    <col min="10245" max="10245" width="11.7109375" style="57" customWidth="1"/>
    <col min="10246" max="10246" width="0.85546875" style="57" customWidth="1"/>
    <col min="10247" max="10247" width="1.7109375" style="57" customWidth="1"/>
    <col min="10248" max="10248" width="0.85546875" style="57" customWidth="1"/>
    <col min="10249" max="10249" width="11.7109375" style="57" customWidth="1"/>
    <col min="10250" max="10251" width="10.7109375" style="57" customWidth="1"/>
    <col min="10252" max="10252" width="11.42578125" style="57" customWidth="1"/>
    <col min="10253" max="10253" width="10.7109375" style="57" customWidth="1"/>
    <col min="10254" max="10254" width="10.28515625" style="57" customWidth="1"/>
    <col min="10255" max="10255" width="10.7109375" style="57" customWidth="1"/>
    <col min="10256" max="10256" width="0.85546875" style="57" customWidth="1"/>
    <col min="10257" max="10257" width="1.7109375" style="57" customWidth="1"/>
    <col min="10258" max="10259" width="10.7109375" style="57" customWidth="1"/>
    <col min="10260" max="10260" width="1.7109375" style="57" customWidth="1"/>
    <col min="10261" max="10261" width="0.85546875" style="57" customWidth="1"/>
    <col min="10262" max="10262" width="9.28515625" style="57" customWidth="1"/>
    <col min="10263" max="10263" width="10.28515625" style="57" bestFit="1" customWidth="1"/>
    <col min="10264" max="10264" width="9.7109375" style="57" bestFit="1" customWidth="1"/>
    <col min="10265" max="10265" width="8.7109375" style="57" bestFit="1" customWidth="1"/>
    <col min="10266" max="10266" width="1.7109375" style="57" customWidth="1"/>
    <col min="10267" max="10267" width="10.28515625" style="57" bestFit="1" customWidth="1"/>
    <col min="10268" max="10268" width="9.7109375" style="57" bestFit="1" customWidth="1"/>
    <col min="10269" max="10269" width="9.28515625" style="57" customWidth="1"/>
    <col min="10270" max="10270" width="1.7109375" style="57" customWidth="1"/>
    <col min="10271" max="10272" width="9.28515625" style="57" customWidth="1"/>
    <col min="10273" max="10273" width="5.7109375" style="57" customWidth="1"/>
    <col min="10274" max="10274" width="10" style="57" customWidth="1"/>
    <col min="10275" max="10275" width="9.85546875" style="57" customWidth="1"/>
    <col min="10276" max="10276" width="10.7109375" style="57" customWidth="1"/>
    <col min="10277" max="10492" width="9.140625" style="57"/>
    <col min="10493" max="10493" width="50.7109375" style="57" customWidth="1"/>
    <col min="10494" max="10494" width="11.7109375" style="57" customWidth="1"/>
    <col min="10495" max="10500" width="10.7109375" style="57" customWidth="1"/>
    <col min="10501" max="10501" width="11.7109375" style="57" customWidth="1"/>
    <col min="10502" max="10502" width="0.85546875" style="57" customWidth="1"/>
    <col min="10503" max="10503" width="1.7109375" style="57" customWidth="1"/>
    <col min="10504" max="10504" width="0.85546875" style="57" customWidth="1"/>
    <col min="10505" max="10505" width="11.7109375" style="57" customWidth="1"/>
    <col min="10506" max="10507" width="10.7109375" style="57" customWidth="1"/>
    <col min="10508" max="10508" width="11.42578125" style="57" customWidth="1"/>
    <col min="10509" max="10509" width="10.7109375" style="57" customWidth="1"/>
    <col min="10510" max="10510" width="10.28515625" style="57" customWidth="1"/>
    <col min="10511" max="10511" width="10.7109375" style="57" customWidth="1"/>
    <col min="10512" max="10512" width="0.85546875" style="57" customWidth="1"/>
    <col min="10513" max="10513" width="1.7109375" style="57" customWidth="1"/>
    <col min="10514" max="10515" width="10.7109375" style="57" customWidth="1"/>
    <col min="10516" max="10516" width="1.7109375" style="57" customWidth="1"/>
    <col min="10517" max="10517" width="0.85546875" style="57" customWidth="1"/>
    <col min="10518" max="10518" width="9.28515625" style="57" customWidth="1"/>
    <col min="10519" max="10519" width="10.28515625" style="57" bestFit="1" customWidth="1"/>
    <col min="10520" max="10520" width="9.7109375" style="57" bestFit="1" customWidth="1"/>
    <col min="10521" max="10521" width="8.7109375" style="57" bestFit="1" customWidth="1"/>
    <col min="10522" max="10522" width="1.7109375" style="57" customWidth="1"/>
    <col min="10523" max="10523" width="10.28515625" style="57" bestFit="1" customWidth="1"/>
    <col min="10524" max="10524" width="9.7109375" style="57" bestFit="1" customWidth="1"/>
    <col min="10525" max="10525" width="9.28515625" style="57" customWidth="1"/>
    <col min="10526" max="10526" width="1.7109375" style="57" customWidth="1"/>
    <col min="10527" max="10528" width="9.28515625" style="57" customWidth="1"/>
    <col min="10529" max="10529" width="5.7109375" style="57" customWidth="1"/>
    <col min="10530" max="10530" width="10" style="57" customWidth="1"/>
    <col min="10531" max="10531" width="9.85546875" style="57" customWidth="1"/>
    <col min="10532" max="10532" width="10.7109375" style="57" customWidth="1"/>
    <col min="10533" max="10748" width="9.140625" style="57"/>
    <col min="10749" max="10749" width="50.7109375" style="57" customWidth="1"/>
    <col min="10750" max="10750" width="11.7109375" style="57" customWidth="1"/>
    <col min="10751" max="10756" width="10.7109375" style="57" customWidth="1"/>
    <col min="10757" max="10757" width="11.7109375" style="57" customWidth="1"/>
    <col min="10758" max="10758" width="0.85546875" style="57" customWidth="1"/>
    <col min="10759" max="10759" width="1.7109375" style="57" customWidth="1"/>
    <col min="10760" max="10760" width="0.85546875" style="57" customWidth="1"/>
    <col min="10761" max="10761" width="11.7109375" style="57" customWidth="1"/>
    <col min="10762" max="10763" width="10.7109375" style="57" customWidth="1"/>
    <col min="10764" max="10764" width="11.42578125" style="57" customWidth="1"/>
    <col min="10765" max="10765" width="10.7109375" style="57" customWidth="1"/>
    <col min="10766" max="10766" width="10.28515625" style="57" customWidth="1"/>
    <col min="10767" max="10767" width="10.7109375" style="57" customWidth="1"/>
    <col min="10768" max="10768" width="0.85546875" style="57" customWidth="1"/>
    <col min="10769" max="10769" width="1.7109375" style="57" customWidth="1"/>
    <col min="10770" max="10771" width="10.7109375" style="57" customWidth="1"/>
    <col min="10772" max="10772" width="1.7109375" style="57" customWidth="1"/>
    <col min="10773" max="10773" width="0.85546875" style="57" customWidth="1"/>
    <col min="10774" max="10774" width="9.28515625" style="57" customWidth="1"/>
    <col min="10775" max="10775" width="10.28515625" style="57" bestFit="1" customWidth="1"/>
    <col min="10776" max="10776" width="9.7109375" style="57" bestFit="1" customWidth="1"/>
    <col min="10777" max="10777" width="8.7109375" style="57" bestFit="1" customWidth="1"/>
    <col min="10778" max="10778" width="1.7109375" style="57" customWidth="1"/>
    <col min="10779" max="10779" width="10.28515625" style="57" bestFit="1" customWidth="1"/>
    <col min="10780" max="10780" width="9.7109375" style="57" bestFit="1" customWidth="1"/>
    <col min="10781" max="10781" width="9.28515625" style="57" customWidth="1"/>
    <col min="10782" max="10782" width="1.7109375" style="57" customWidth="1"/>
    <col min="10783" max="10784" width="9.28515625" style="57" customWidth="1"/>
    <col min="10785" max="10785" width="5.7109375" style="57" customWidth="1"/>
    <col min="10786" max="10786" width="10" style="57" customWidth="1"/>
    <col min="10787" max="10787" width="9.85546875" style="57" customWidth="1"/>
    <col min="10788" max="10788" width="10.7109375" style="57" customWidth="1"/>
    <col min="10789" max="11004" width="9.140625" style="57"/>
    <col min="11005" max="11005" width="50.7109375" style="57" customWidth="1"/>
    <col min="11006" max="11006" width="11.7109375" style="57" customWidth="1"/>
    <col min="11007" max="11012" width="10.7109375" style="57" customWidth="1"/>
    <col min="11013" max="11013" width="11.7109375" style="57" customWidth="1"/>
    <col min="11014" max="11014" width="0.85546875" style="57" customWidth="1"/>
    <col min="11015" max="11015" width="1.7109375" style="57" customWidth="1"/>
    <col min="11016" max="11016" width="0.85546875" style="57" customWidth="1"/>
    <col min="11017" max="11017" width="11.7109375" style="57" customWidth="1"/>
    <col min="11018" max="11019" width="10.7109375" style="57" customWidth="1"/>
    <col min="11020" max="11020" width="11.42578125" style="57" customWidth="1"/>
    <col min="11021" max="11021" width="10.7109375" style="57" customWidth="1"/>
    <col min="11022" max="11022" width="10.28515625" style="57" customWidth="1"/>
    <col min="11023" max="11023" width="10.7109375" style="57" customWidth="1"/>
    <col min="11024" max="11024" width="0.85546875" style="57" customWidth="1"/>
    <col min="11025" max="11025" width="1.7109375" style="57" customWidth="1"/>
    <col min="11026" max="11027" width="10.7109375" style="57" customWidth="1"/>
    <col min="11028" max="11028" width="1.7109375" style="57" customWidth="1"/>
    <col min="11029" max="11029" width="0.85546875" style="57" customWidth="1"/>
    <col min="11030" max="11030" width="9.28515625" style="57" customWidth="1"/>
    <col min="11031" max="11031" width="10.28515625" style="57" bestFit="1" customWidth="1"/>
    <col min="11032" max="11032" width="9.7109375" style="57" bestFit="1" customWidth="1"/>
    <col min="11033" max="11033" width="8.7109375" style="57" bestFit="1" customWidth="1"/>
    <col min="11034" max="11034" width="1.7109375" style="57" customWidth="1"/>
    <col min="11035" max="11035" width="10.28515625" style="57" bestFit="1" customWidth="1"/>
    <col min="11036" max="11036" width="9.7109375" style="57" bestFit="1" customWidth="1"/>
    <col min="11037" max="11037" width="9.28515625" style="57" customWidth="1"/>
    <col min="11038" max="11038" width="1.7109375" style="57" customWidth="1"/>
    <col min="11039" max="11040" width="9.28515625" style="57" customWidth="1"/>
    <col min="11041" max="11041" width="5.7109375" style="57" customWidth="1"/>
    <col min="11042" max="11042" width="10" style="57" customWidth="1"/>
    <col min="11043" max="11043" width="9.85546875" style="57" customWidth="1"/>
    <col min="11044" max="11044" width="10.7109375" style="57" customWidth="1"/>
    <col min="11045" max="11260" width="9.140625" style="57"/>
    <col min="11261" max="11261" width="50.7109375" style="57" customWidth="1"/>
    <col min="11262" max="11262" width="11.7109375" style="57" customWidth="1"/>
    <col min="11263" max="11268" width="10.7109375" style="57" customWidth="1"/>
    <col min="11269" max="11269" width="11.7109375" style="57" customWidth="1"/>
    <col min="11270" max="11270" width="0.85546875" style="57" customWidth="1"/>
    <col min="11271" max="11271" width="1.7109375" style="57" customWidth="1"/>
    <col min="11272" max="11272" width="0.85546875" style="57" customWidth="1"/>
    <col min="11273" max="11273" width="11.7109375" style="57" customWidth="1"/>
    <col min="11274" max="11275" width="10.7109375" style="57" customWidth="1"/>
    <col min="11276" max="11276" width="11.42578125" style="57" customWidth="1"/>
    <col min="11277" max="11277" width="10.7109375" style="57" customWidth="1"/>
    <col min="11278" max="11278" width="10.28515625" style="57" customWidth="1"/>
    <col min="11279" max="11279" width="10.7109375" style="57" customWidth="1"/>
    <col min="11280" max="11280" width="0.85546875" style="57" customWidth="1"/>
    <col min="11281" max="11281" width="1.7109375" style="57" customWidth="1"/>
    <col min="11282" max="11283" width="10.7109375" style="57" customWidth="1"/>
    <col min="11284" max="11284" width="1.7109375" style="57" customWidth="1"/>
    <col min="11285" max="11285" width="0.85546875" style="57" customWidth="1"/>
    <col min="11286" max="11286" width="9.28515625" style="57" customWidth="1"/>
    <col min="11287" max="11287" width="10.28515625" style="57" bestFit="1" customWidth="1"/>
    <col min="11288" max="11288" width="9.7109375" style="57" bestFit="1" customWidth="1"/>
    <col min="11289" max="11289" width="8.7109375" style="57" bestFit="1" customWidth="1"/>
    <col min="11290" max="11290" width="1.7109375" style="57" customWidth="1"/>
    <col min="11291" max="11291" width="10.28515625" style="57" bestFit="1" customWidth="1"/>
    <col min="11292" max="11292" width="9.7109375" style="57" bestFit="1" customWidth="1"/>
    <col min="11293" max="11293" width="9.28515625" style="57" customWidth="1"/>
    <col min="11294" max="11294" width="1.7109375" style="57" customWidth="1"/>
    <col min="11295" max="11296" width="9.28515625" style="57" customWidth="1"/>
    <col min="11297" max="11297" width="5.7109375" style="57" customWidth="1"/>
    <col min="11298" max="11298" width="10" style="57" customWidth="1"/>
    <col min="11299" max="11299" width="9.85546875" style="57" customWidth="1"/>
    <col min="11300" max="11300" width="10.7109375" style="57" customWidth="1"/>
    <col min="11301" max="11516" width="9.140625" style="57"/>
    <col min="11517" max="11517" width="50.7109375" style="57" customWidth="1"/>
    <col min="11518" max="11518" width="11.7109375" style="57" customWidth="1"/>
    <col min="11519" max="11524" width="10.7109375" style="57" customWidth="1"/>
    <col min="11525" max="11525" width="11.7109375" style="57" customWidth="1"/>
    <col min="11526" max="11526" width="0.85546875" style="57" customWidth="1"/>
    <col min="11527" max="11527" width="1.7109375" style="57" customWidth="1"/>
    <col min="11528" max="11528" width="0.85546875" style="57" customWidth="1"/>
    <col min="11529" max="11529" width="11.7109375" style="57" customWidth="1"/>
    <col min="11530" max="11531" width="10.7109375" style="57" customWidth="1"/>
    <col min="11532" max="11532" width="11.42578125" style="57" customWidth="1"/>
    <col min="11533" max="11533" width="10.7109375" style="57" customWidth="1"/>
    <col min="11534" max="11534" width="10.28515625" style="57" customWidth="1"/>
    <col min="11535" max="11535" width="10.7109375" style="57" customWidth="1"/>
    <col min="11536" max="11536" width="0.85546875" style="57" customWidth="1"/>
    <col min="11537" max="11537" width="1.7109375" style="57" customWidth="1"/>
    <col min="11538" max="11539" width="10.7109375" style="57" customWidth="1"/>
    <col min="11540" max="11540" width="1.7109375" style="57" customWidth="1"/>
    <col min="11541" max="11541" width="0.85546875" style="57" customWidth="1"/>
    <col min="11542" max="11542" width="9.28515625" style="57" customWidth="1"/>
    <col min="11543" max="11543" width="10.28515625" style="57" bestFit="1" customWidth="1"/>
    <col min="11544" max="11544" width="9.7109375" style="57" bestFit="1" customWidth="1"/>
    <col min="11545" max="11545" width="8.7109375" style="57" bestFit="1" customWidth="1"/>
    <col min="11546" max="11546" width="1.7109375" style="57" customWidth="1"/>
    <col min="11547" max="11547" width="10.28515625" style="57" bestFit="1" customWidth="1"/>
    <col min="11548" max="11548" width="9.7109375" style="57" bestFit="1" customWidth="1"/>
    <col min="11549" max="11549" width="9.28515625" style="57" customWidth="1"/>
    <col min="11550" max="11550" width="1.7109375" style="57" customWidth="1"/>
    <col min="11551" max="11552" width="9.28515625" style="57" customWidth="1"/>
    <col min="11553" max="11553" width="5.7109375" style="57" customWidth="1"/>
    <col min="11554" max="11554" width="10" style="57" customWidth="1"/>
    <col min="11555" max="11555" width="9.85546875" style="57" customWidth="1"/>
    <col min="11556" max="11556" width="10.7109375" style="57" customWidth="1"/>
    <col min="11557" max="11772" width="9.140625" style="57"/>
    <col min="11773" max="11773" width="50.7109375" style="57" customWidth="1"/>
    <col min="11774" max="11774" width="11.7109375" style="57" customWidth="1"/>
    <col min="11775" max="11780" width="10.7109375" style="57" customWidth="1"/>
    <col min="11781" max="11781" width="11.7109375" style="57" customWidth="1"/>
    <col min="11782" max="11782" width="0.85546875" style="57" customWidth="1"/>
    <col min="11783" max="11783" width="1.7109375" style="57" customWidth="1"/>
    <col min="11784" max="11784" width="0.85546875" style="57" customWidth="1"/>
    <col min="11785" max="11785" width="11.7109375" style="57" customWidth="1"/>
    <col min="11786" max="11787" width="10.7109375" style="57" customWidth="1"/>
    <col min="11788" max="11788" width="11.42578125" style="57" customWidth="1"/>
    <col min="11789" max="11789" width="10.7109375" style="57" customWidth="1"/>
    <col min="11790" max="11790" width="10.28515625" style="57" customWidth="1"/>
    <col min="11791" max="11791" width="10.7109375" style="57" customWidth="1"/>
    <col min="11792" max="11792" width="0.85546875" style="57" customWidth="1"/>
    <col min="11793" max="11793" width="1.7109375" style="57" customWidth="1"/>
    <col min="11794" max="11795" width="10.7109375" style="57" customWidth="1"/>
    <col min="11796" max="11796" width="1.7109375" style="57" customWidth="1"/>
    <col min="11797" max="11797" width="0.85546875" style="57" customWidth="1"/>
    <col min="11798" max="11798" width="9.28515625" style="57" customWidth="1"/>
    <col min="11799" max="11799" width="10.28515625" style="57" bestFit="1" customWidth="1"/>
    <col min="11800" max="11800" width="9.7109375" style="57" bestFit="1" customWidth="1"/>
    <col min="11801" max="11801" width="8.7109375" style="57" bestFit="1" customWidth="1"/>
    <col min="11802" max="11802" width="1.7109375" style="57" customWidth="1"/>
    <col min="11803" max="11803" width="10.28515625" style="57" bestFit="1" customWidth="1"/>
    <col min="11804" max="11804" width="9.7109375" style="57" bestFit="1" customWidth="1"/>
    <col min="11805" max="11805" width="9.28515625" style="57" customWidth="1"/>
    <col min="11806" max="11806" width="1.7109375" style="57" customWidth="1"/>
    <col min="11807" max="11808" width="9.28515625" style="57" customWidth="1"/>
    <col min="11809" max="11809" width="5.7109375" style="57" customWidth="1"/>
    <col min="11810" max="11810" width="10" style="57" customWidth="1"/>
    <col min="11811" max="11811" width="9.85546875" style="57" customWidth="1"/>
    <col min="11812" max="11812" width="10.7109375" style="57" customWidth="1"/>
    <col min="11813" max="12028" width="9.140625" style="57"/>
    <col min="12029" max="12029" width="50.7109375" style="57" customWidth="1"/>
    <col min="12030" max="12030" width="11.7109375" style="57" customWidth="1"/>
    <col min="12031" max="12036" width="10.7109375" style="57" customWidth="1"/>
    <col min="12037" max="12037" width="11.7109375" style="57" customWidth="1"/>
    <col min="12038" max="12038" width="0.85546875" style="57" customWidth="1"/>
    <col min="12039" max="12039" width="1.7109375" style="57" customWidth="1"/>
    <col min="12040" max="12040" width="0.85546875" style="57" customWidth="1"/>
    <col min="12041" max="12041" width="11.7109375" style="57" customWidth="1"/>
    <col min="12042" max="12043" width="10.7109375" style="57" customWidth="1"/>
    <col min="12044" max="12044" width="11.42578125" style="57" customWidth="1"/>
    <col min="12045" max="12045" width="10.7109375" style="57" customWidth="1"/>
    <col min="12046" max="12046" width="10.28515625" style="57" customWidth="1"/>
    <col min="12047" max="12047" width="10.7109375" style="57" customWidth="1"/>
    <col min="12048" max="12048" width="0.85546875" style="57" customWidth="1"/>
    <col min="12049" max="12049" width="1.7109375" style="57" customWidth="1"/>
    <col min="12050" max="12051" width="10.7109375" style="57" customWidth="1"/>
    <col min="12052" max="12052" width="1.7109375" style="57" customWidth="1"/>
    <col min="12053" max="12053" width="0.85546875" style="57" customWidth="1"/>
    <col min="12054" max="12054" width="9.28515625" style="57" customWidth="1"/>
    <col min="12055" max="12055" width="10.28515625" style="57" bestFit="1" customWidth="1"/>
    <col min="12056" max="12056" width="9.7109375" style="57" bestFit="1" customWidth="1"/>
    <col min="12057" max="12057" width="8.7109375" style="57" bestFit="1" customWidth="1"/>
    <col min="12058" max="12058" width="1.7109375" style="57" customWidth="1"/>
    <col min="12059" max="12059" width="10.28515625" style="57" bestFit="1" customWidth="1"/>
    <col min="12060" max="12060" width="9.7109375" style="57" bestFit="1" customWidth="1"/>
    <col min="12061" max="12061" width="9.28515625" style="57" customWidth="1"/>
    <col min="12062" max="12062" width="1.7109375" style="57" customWidth="1"/>
    <col min="12063" max="12064" width="9.28515625" style="57" customWidth="1"/>
    <col min="12065" max="12065" width="5.7109375" style="57" customWidth="1"/>
    <col min="12066" max="12066" width="10" style="57" customWidth="1"/>
    <col min="12067" max="12067" width="9.85546875" style="57" customWidth="1"/>
    <col min="12068" max="12068" width="10.7109375" style="57" customWidth="1"/>
    <col min="12069" max="12284" width="9.140625" style="57"/>
    <col min="12285" max="12285" width="50.7109375" style="57" customWidth="1"/>
    <col min="12286" max="12286" width="11.7109375" style="57" customWidth="1"/>
    <col min="12287" max="12292" width="10.7109375" style="57" customWidth="1"/>
    <col min="12293" max="12293" width="11.7109375" style="57" customWidth="1"/>
    <col min="12294" max="12294" width="0.85546875" style="57" customWidth="1"/>
    <col min="12295" max="12295" width="1.7109375" style="57" customWidth="1"/>
    <col min="12296" max="12296" width="0.85546875" style="57" customWidth="1"/>
    <col min="12297" max="12297" width="11.7109375" style="57" customWidth="1"/>
    <col min="12298" max="12299" width="10.7109375" style="57" customWidth="1"/>
    <col min="12300" max="12300" width="11.42578125" style="57" customWidth="1"/>
    <col min="12301" max="12301" width="10.7109375" style="57" customWidth="1"/>
    <col min="12302" max="12302" width="10.28515625" style="57" customWidth="1"/>
    <col min="12303" max="12303" width="10.7109375" style="57" customWidth="1"/>
    <col min="12304" max="12304" width="0.85546875" style="57" customWidth="1"/>
    <col min="12305" max="12305" width="1.7109375" style="57" customWidth="1"/>
    <col min="12306" max="12307" width="10.7109375" style="57" customWidth="1"/>
    <col min="12308" max="12308" width="1.7109375" style="57" customWidth="1"/>
    <col min="12309" max="12309" width="0.85546875" style="57" customWidth="1"/>
    <col min="12310" max="12310" width="9.28515625" style="57" customWidth="1"/>
    <col min="12311" max="12311" width="10.28515625" style="57" bestFit="1" customWidth="1"/>
    <col min="12312" max="12312" width="9.7109375" style="57" bestFit="1" customWidth="1"/>
    <col min="12313" max="12313" width="8.7109375" style="57" bestFit="1" customWidth="1"/>
    <col min="12314" max="12314" width="1.7109375" style="57" customWidth="1"/>
    <col min="12315" max="12315" width="10.28515625" style="57" bestFit="1" customWidth="1"/>
    <col min="12316" max="12316" width="9.7109375" style="57" bestFit="1" customWidth="1"/>
    <col min="12317" max="12317" width="9.28515625" style="57" customWidth="1"/>
    <col min="12318" max="12318" width="1.7109375" style="57" customWidth="1"/>
    <col min="12319" max="12320" width="9.28515625" style="57" customWidth="1"/>
    <col min="12321" max="12321" width="5.7109375" style="57" customWidth="1"/>
    <col min="12322" max="12322" width="10" style="57" customWidth="1"/>
    <col min="12323" max="12323" width="9.85546875" style="57" customWidth="1"/>
    <col min="12324" max="12324" width="10.7109375" style="57" customWidth="1"/>
    <col min="12325" max="12540" width="9.140625" style="57"/>
    <col min="12541" max="12541" width="50.7109375" style="57" customWidth="1"/>
    <col min="12542" max="12542" width="11.7109375" style="57" customWidth="1"/>
    <col min="12543" max="12548" width="10.7109375" style="57" customWidth="1"/>
    <col min="12549" max="12549" width="11.7109375" style="57" customWidth="1"/>
    <col min="12550" max="12550" width="0.85546875" style="57" customWidth="1"/>
    <col min="12551" max="12551" width="1.7109375" style="57" customWidth="1"/>
    <col min="12552" max="12552" width="0.85546875" style="57" customWidth="1"/>
    <col min="12553" max="12553" width="11.7109375" style="57" customWidth="1"/>
    <col min="12554" max="12555" width="10.7109375" style="57" customWidth="1"/>
    <col min="12556" max="12556" width="11.42578125" style="57" customWidth="1"/>
    <col min="12557" max="12557" width="10.7109375" style="57" customWidth="1"/>
    <col min="12558" max="12558" width="10.28515625" style="57" customWidth="1"/>
    <col min="12559" max="12559" width="10.7109375" style="57" customWidth="1"/>
    <col min="12560" max="12560" width="0.85546875" style="57" customWidth="1"/>
    <col min="12561" max="12561" width="1.7109375" style="57" customWidth="1"/>
    <col min="12562" max="12563" width="10.7109375" style="57" customWidth="1"/>
    <col min="12564" max="12564" width="1.7109375" style="57" customWidth="1"/>
    <col min="12565" max="12565" width="0.85546875" style="57" customWidth="1"/>
    <col min="12566" max="12566" width="9.28515625" style="57" customWidth="1"/>
    <col min="12567" max="12567" width="10.28515625" style="57" bestFit="1" customWidth="1"/>
    <col min="12568" max="12568" width="9.7109375" style="57" bestFit="1" customWidth="1"/>
    <col min="12569" max="12569" width="8.7109375" style="57" bestFit="1" customWidth="1"/>
    <col min="12570" max="12570" width="1.7109375" style="57" customWidth="1"/>
    <col min="12571" max="12571" width="10.28515625" style="57" bestFit="1" customWidth="1"/>
    <col min="12572" max="12572" width="9.7109375" style="57" bestFit="1" customWidth="1"/>
    <col min="12573" max="12573" width="9.28515625" style="57" customWidth="1"/>
    <col min="12574" max="12574" width="1.7109375" style="57" customWidth="1"/>
    <col min="12575" max="12576" width="9.28515625" style="57" customWidth="1"/>
    <col min="12577" max="12577" width="5.7109375" style="57" customWidth="1"/>
    <col min="12578" max="12578" width="10" style="57" customWidth="1"/>
    <col min="12579" max="12579" width="9.85546875" style="57" customWidth="1"/>
    <col min="12580" max="12580" width="10.7109375" style="57" customWidth="1"/>
    <col min="12581" max="12796" width="9.140625" style="57"/>
    <col min="12797" max="12797" width="50.7109375" style="57" customWidth="1"/>
    <col min="12798" max="12798" width="11.7109375" style="57" customWidth="1"/>
    <col min="12799" max="12804" width="10.7109375" style="57" customWidth="1"/>
    <col min="12805" max="12805" width="11.7109375" style="57" customWidth="1"/>
    <col min="12806" max="12806" width="0.85546875" style="57" customWidth="1"/>
    <col min="12807" max="12807" width="1.7109375" style="57" customWidth="1"/>
    <col min="12808" max="12808" width="0.85546875" style="57" customWidth="1"/>
    <col min="12809" max="12809" width="11.7109375" style="57" customWidth="1"/>
    <col min="12810" max="12811" width="10.7109375" style="57" customWidth="1"/>
    <col min="12812" max="12812" width="11.42578125" style="57" customWidth="1"/>
    <col min="12813" max="12813" width="10.7109375" style="57" customWidth="1"/>
    <col min="12814" max="12814" width="10.28515625" style="57" customWidth="1"/>
    <col min="12815" max="12815" width="10.7109375" style="57" customWidth="1"/>
    <col min="12816" max="12816" width="0.85546875" style="57" customWidth="1"/>
    <col min="12817" max="12817" width="1.7109375" style="57" customWidth="1"/>
    <col min="12818" max="12819" width="10.7109375" style="57" customWidth="1"/>
    <col min="12820" max="12820" width="1.7109375" style="57" customWidth="1"/>
    <col min="12821" max="12821" width="0.85546875" style="57" customWidth="1"/>
    <col min="12822" max="12822" width="9.28515625" style="57" customWidth="1"/>
    <col min="12823" max="12823" width="10.28515625" style="57" bestFit="1" customWidth="1"/>
    <col min="12824" max="12824" width="9.7109375" style="57" bestFit="1" customWidth="1"/>
    <col min="12825" max="12825" width="8.7109375" style="57" bestFit="1" customWidth="1"/>
    <col min="12826" max="12826" width="1.7109375" style="57" customWidth="1"/>
    <col min="12827" max="12827" width="10.28515625" style="57" bestFit="1" customWidth="1"/>
    <col min="12828" max="12828" width="9.7109375" style="57" bestFit="1" customWidth="1"/>
    <col min="12829" max="12829" width="9.28515625" style="57" customWidth="1"/>
    <col min="12830" max="12830" width="1.7109375" style="57" customWidth="1"/>
    <col min="12831" max="12832" width="9.28515625" style="57" customWidth="1"/>
    <col min="12833" max="12833" width="5.7109375" style="57" customWidth="1"/>
    <col min="12834" max="12834" width="10" style="57" customWidth="1"/>
    <col min="12835" max="12835" width="9.85546875" style="57" customWidth="1"/>
    <col min="12836" max="12836" width="10.7109375" style="57" customWidth="1"/>
    <col min="12837" max="13052" width="9.140625" style="57"/>
    <col min="13053" max="13053" width="50.7109375" style="57" customWidth="1"/>
    <col min="13054" max="13054" width="11.7109375" style="57" customWidth="1"/>
    <col min="13055" max="13060" width="10.7109375" style="57" customWidth="1"/>
    <col min="13061" max="13061" width="11.7109375" style="57" customWidth="1"/>
    <col min="13062" max="13062" width="0.85546875" style="57" customWidth="1"/>
    <col min="13063" max="13063" width="1.7109375" style="57" customWidth="1"/>
    <col min="13064" max="13064" width="0.85546875" style="57" customWidth="1"/>
    <col min="13065" max="13065" width="11.7109375" style="57" customWidth="1"/>
    <col min="13066" max="13067" width="10.7109375" style="57" customWidth="1"/>
    <col min="13068" max="13068" width="11.42578125" style="57" customWidth="1"/>
    <col min="13069" max="13069" width="10.7109375" style="57" customWidth="1"/>
    <col min="13070" max="13070" width="10.28515625" style="57" customWidth="1"/>
    <col min="13071" max="13071" width="10.7109375" style="57" customWidth="1"/>
    <col min="13072" max="13072" width="0.85546875" style="57" customWidth="1"/>
    <col min="13073" max="13073" width="1.7109375" style="57" customWidth="1"/>
    <col min="13074" max="13075" width="10.7109375" style="57" customWidth="1"/>
    <col min="13076" max="13076" width="1.7109375" style="57" customWidth="1"/>
    <col min="13077" max="13077" width="0.85546875" style="57" customWidth="1"/>
    <col min="13078" max="13078" width="9.28515625" style="57" customWidth="1"/>
    <col min="13079" max="13079" width="10.28515625" style="57" bestFit="1" customWidth="1"/>
    <col min="13080" max="13080" width="9.7109375" style="57" bestFit="1" customWidth="1"/>
    <col min="13081" max="13081" width="8.7109375" style="57" bestFit="1" customWidth="1"/>
    <col min="13082" max="13082" width="1.7109375" style="57" customWidth="1"/>
    <col min="13083" max="13083" width="10.28515625" style="57" bestFit="1" customWidth="1"/>
    <col min="13084" max="13084" width="9.7109375" style="57" bestFit="1" customWidth="1"/>
    <col min="13085" max="13085" width="9.28515625" style="57" customWidth="1"/>
    <col min="13086" max="13086" width="1.7109375" style="57" customWidth="1"/>
    <col min="13087" max="13088" width="9.28515625" style="57" customWidth="1"/>
    <col min="13089" max="13089" width="5.7109375" style="57" customWidth="1"/>
    <col min="13090" max="13090" width="10" style="57" customWidth="1"/>
    <col min="13091" max="13091" width="9.85546875" style="57" customWidth="1"/>
    <col min="13092" max="13092" width="10.7109375" style="57" customWidth="1"/>
    <col min="13093" max="13308" width="9.140625" style="57"/>
    <col min="13309" max="13309" width="50.7109375" style="57" customWidth="1"/>
    <col min="13310" max="13310" width="11.7109375" style="57" customWidth="1"/>
    <col min="13311" max="13316" width="10.7109375" style="57" customWidth="1"/>
    <col min="13317" max="13317" width="11.7109375" style="57" customWidth="1"/>
    <col min="13318" max="13318" width="0.85546875" style="57" customWidth="1"/>
    <col min="13319" max="13319" width="1.7109375" style="57" customWidth="1"/>
    <col min="13320" max="13320" width="0.85546875" style="57" customWidth="1"/>
    <col min="13321" max="13321" width="11.7109375" style="57" customWidth="1"/>
    <col min="13322" max="13323" width="10.7109375" style="57" customWidth="1"/>
    <col min="13324" max="13324" width="11.42578125" style="57" customWidth="1"/>
    <col min="13325" max="13325" width="10.7109375" style="57" customWidth="1"/>
    <col min="13326" max="13326" width="10.28515625" style="57" customWidth="1"/>
    <col min="13327" max="13327" width="10.7109375" style="57" customWidth="1"/>
    <col min="13328" max="13328" width="0.85546875" style="57" customWidth="1"/>
    <col min="13329" max="13329" width="1.7109375" style="57" customWidth="1"/>
    <col min="13330" max="13331" width="10.7109375" style="57" customWidth="1"/>
    <col min="13332" max="13332" width="1.7109375" style="57" customWidth="1"/>
    <col min="13333" max="13333" width="0.85546875" style="57" customWidth="1"/>
    <col min="13334" max="13334" width="9.28515625" style="57" customWidth="1"/>
    <col min="13335" max="13335" width="10.28515625" style="57" bestFit="1" customWidth="1"/>
    <col min="13336" max="13336" width="9.7109375" style="57" bestFit="1" customWidth="1"/>
    <col min="13337" max="13337" width="8.7109375" style="57" bestFit="1" customWidth="1"/>
    <col min="13338" max="13338" width="1.7109375" style="57" customWidth="1"/>
    <col min="13339" max="13339" width="10.28515625" style="57" bestFit="1" customWidth="1"/>
    <col min="13340" max="13340" width="9.7109375" style="57" bestFit="1" customWidth="1"/>
    <col min="13341" max="13341" width="9.28515625" style="57" customWidth="1"/>
    <col min="13342" max="13342" width="1.7109375" style="57" customWidth="1"/>
    <col min="13343" max="13344" width="9.28515625" style="57" customWidth="1"/>
    <col min="13345" max="13345" width="5.7109375" style="57" customWidth="1"/>
    <col min="13346" max="13346" width="10" style="57" customWidth="1"/>
    <col min="13347" max="13347" width="9.85546875" style="57" customWidth="1"/>
    <col min="13348" max="13348" width="10.7109375" style="57" customWidth="1"/>
    <col min="13349" max="13564" width="9.140625" style="57"/>
    <col min="13565" max="13565" width="50.7109375" style="57" customWidth="1"/>
    <col min="13566" max="13566" width="11.7109375" style="57" customWidth="1"/>
    <col min="13567" max="13572" width="10.7109375" style="57" customWidth="1"/>
    <col min="13573" max="13573" width="11.7109375" style="57" customWidth="1"/>
    <col min="13574" max="13574" width="0.85546875" style="57" customWidth="1"/>
    <col min="13575" max="13575" width="1.7109375" style="57" customWidth="1"/>
    <col min="13576" max="13576" width="0.85546875" style="57" customWidth="1"/>
    <col min="13577" max="13577" width="11.7109375" style="57" customWidth="1"/>
    <col min="13578" max="13579" width="10.7109375" style="57" customWidth="1"/>
    <col min="13580" max="13580" width="11.42578125" style="57" customWidth="1"/>
    <col min="13581" max="13581" width="10.7109375" style="57" customWidth="1"/>
    <col min="13582" max="13582" width="10.28515625" style="57" customWidth="1"/>
    <col min="13583" max="13583" width="10.7109375" style="57" customWidth="1"/>
    <col min="13584" max="13584" width="0.85546875" style="57" customWidth="1"/>
    <col min="13585" max="13585" width="1.7109375" style="57" customWidth="1"/>
    <col min="13586" max="13587" width="10.7109375" style="57" customWidth="1"/>
    <col min="13588" max="13588" width="1.7109375" style="57" customWidth="1"/>
    <col min="13589" max="13589" width="0.85546875" style="57" customWidth="1"/>
    <col min="13590" max="13590" width="9.28515625" style="57" customWidth="1"/>
    <col min="13591" max="13591" width="10.28515625" style="57" bestFit="1" customWidth="1"/>
    <col min="13592" max="13592" width="9.7109375" style="57" bestFit="1" customWidth="1"/>
    <col min="13593" max="13593" width="8.7109375" style="57" bestFit="1" customWidth="1"/>
    <col min="13594" max="13594" width="1.7109375" style="57" customWidth="1"/>
    <col min="13595" max="13595" width="10.28515625" style="57" bestFit="1" customWidth="1"/>
    <col min="13596" max="13596" width="9.7109375" style="57" bestFit="1" customWidth="1"/>
    <col min="13597" max="13597" width="9.28515625" style="57" customWidth="1"/>
    <col min="13598" max="13598" width="1.7109375" style="57" customWidth="1"/>
    <col min="13599" max="13600" width="9.28515625" style="57" customWidth="1"/>
    <col min="13601" max="13601" width="5.7109375" style="57" customWidth="1"/>
    <col min="13602" max="13602" width="10" style="57" customWidth="1"/>
    <col min="13603" max="13603" width="9.85546875" style="57" customWidth="1"/>
    <col min="13604" max="13604" width="10.7109375" style="57" customWidth="1"/>
    <col min="13605" max="13820" width="9.140625" style="57"/>
    <col min="13821" max="13821" width="50.7109375" style="57" customWidth="1"/>
    <col min="13822" max="13822" width="11.7109375" style="57" customWidth="1"/>
    <col min="13823" max="13828" width="10.7109375" style="57" customWidth="1"/>
    <col min="13829" max="13829" width="11.7109375" style="57" customWidth="1"/>
    <col min="13830" max="13830" width="0.85546875" style="57" customWidth="1"/>
    <col min="13831" max="13831" width="1.7109375" style="57" customWidth="1"/>
    <col min="13832" max="13832" width="0.85546875" style="57" customWidth="1"/>
    <col min="13833" max="13833" width="11.7109375" style="57" customWidth="1"/>
    <col min="13834" max="13835" width="10.7109375" style="57" customWidth="1"/>
    <col min="13836" max="13836" width="11.42578125" style="57" customWidth="1"/>
    <col min="13837" max="13837" width="10.7109375" style="57" customWidth="1"/>
    <col min="13838" max="13838" width="10.28515625" style="57" customWidth="1"/>
    <col min="13839" max="13839" width="10.7109375" style="57" customWidth="1"/>
    <col min="13840" max="13840" width="0.85546875" style="57" customWidth="1"/>
    <col min="13841" max="13841" width="1.7109375" style="57" customWidth="1"/>
    <col min="13842" max="13843" width="10.7109375" style="57" customWidth="1"/>
    <col min="13844" max="13844" width="1.7109375" style="57" customWidth="1"/>
    <col min="13845" max="13845" width="0.85546875" style="57" customWidth="1"/>
    <col min="13846" max="13846" width="9.28515625" style="57" customWidth="1"/>
    <col min="13847" max="13847" width="10.28515625" style="57" bestFit="1" customWidth="1"/>
    <col min="13848" max="13848" width="9.7109375" style="57" bestFit="1" customWidth="1"/>
    <col min="13849" max="13849" width="8.7109375" style="57" bestFit="1" customWidth="1"/>
    <col min="13850" max="13850" width="1.7109375" style="57" customWidth="1"/>
    <col min="13851" max="13851" width="10.28515625" style="57" bestFit="1" customWidth="1"/>
    <col min="13852" max="13852" width="9.7109375" style="57" bestFit="1" customWidth="1"/>
    <col min="13853" max="13853" width="9.28515625" style="57" customWidth="1"/>
    <col min="13854" max="13854" width="1.7109375" style="57" customWidth="1"/>
    <col min="13855" max="13856" width="9.28515625" style="57" customWidth="1"/>
    <col min="13857" max="13857" width="5.7109375" style="57" customWidth="1"/>
    <col min="13858" max="13858" width="10" style="57" customWidth="1"/>
    <col min="13859" max="13859" width="9.85546875" style="57" customWidth="1"/>
    <col min="13860" max="13860" width="10.7109375" style="57" customWidth="1"/>
    <col min="13861" max="14076" width="9.140625" style="57"/>
    <col min="14077" max="14077" width="50.7109375" style="57" customWidth="1"/>
    <col min="14078" max="14078" width="11.7109375" style="57" customWidth="1"/>
    <col min="14079" max="14084" width="10.7109375" style="57" customWidth="1"/>
    <col min="14085" max="14085" width="11.7109375" style="57" customWidth="1"/>
    <col min="14086" max="14086" width="0.85546875" style="57" customWidth="1"/>
    <col min="14087" max="14087" width="1.7109375" style="57" customWidth="1"/>
    <col min="14088" max="14088" width="0.85546875" style="57" customWidth="1"/>
    <col min="14089" max="14089" width="11.7109375" style="57" customWidth="1"/>
    <col min="14090" max="14091" width="10.7109375" style="57" customWidth="1"/>
    <col min="14092" max="14092" width="11.42578125" style="57" customWidth="1"/>
    <col min="14093" max="14093" width="10.7109375" style="57" customWidth="1"/>
    <col min="14094" max="14094" width="10.28515625" style="57" customWidth="1"/>
    <col min="14095" max="14095" width="10.7109375" style="57" customWidth="1"/>
    <col min="14096" max="14096" width="0.85546875" style="57" customWidth="1"/>
    <col min="14097" max="14097" width="1.7109375" style="57" customWidth="1"/>
    <col min="14098" max="14099" width="10.7109375" style="57" customWidth="1"/>
    <col min="14100" max="14100" width="1.7109375" style="57" customWidth="1"/>
    <col min="14101" max="14101" width="0.85546875" style="57" customWidth="1"/>
    <col min="14102" max="14102" width="9.28515625" style="57" customWidth="1"/>
    <col min="14103" max="14103" width="10.28515625" style="57" bestFit="1" customWidth="1"/>
    <col min="14104" max="14104" width="9.7109375" style="57" bestFit="1" customWidth="1"/>
    <col min="14105" max="14105" width="8.7109375" style="57" bestFit="1" customWidth="1"/>
    <col min="14106" max="14106" width="1.7109375" style="57" customWidth="1"/>
    <col min="14107" max="14107" width="10.28515625" style="57" bestFit="1" customWidth="1"/>
    <col min="14108" max="14108" width="9.7109375" style="57" bestFit="1" customWidth="1"/>
    <col min="14109" max="14109" width="9.28515625" style="57" customWidth="1"/>
    <col min="14110" max="14110" width="1.7109375" style="57" customWidth="1"/>
    <col min="14111" max="14112" width="9.28515625" style="57" customWidth="1"/>
    <col min="14113" max="14113" width="5.7109375" style="57" customWidth="1"/>
    <col min="14114" max="14114" width="10" style="57" customWidth="1"/>
    <col min="14115" max="14115" width="9.85546875" style="57" customWidth="1"/>
    <col min="14116" max="14116" width="10.7109375" style="57" customWidth="1"/>
    <col min="14117" max="14332" width="9.140625" style="57"/>
    <col min="14333" max="14333" width="50.7109375" style="57" customWidth="1"/>
    <col min="14334" max="14334" width="11.7109375" style="57" customWidth="1"/>
    <col min="14335" max="14340" width="10.7109375" style="57" customWidth="1"/>
    <col min="14341" max="14341" width="11.7109375" style="57" customWidth="1"/>
    <col min="14342" max="14342" width="0.85546875" style="57" customWidth="1"/>
    <col min="14343" max="14343" width="1.7109375" style="57" customWidth="1"/>
    <col min="14344" max="14344" width="0.85546875" style="57" customWidth="1"/>
    <col min="14345" max="14345" width="11.7109375" style="57" customWidth="1"/>
    <col min="14346" max="14347" width="10.7109375" style="57" customWidth="1"/>
    <col min="14348" max="14348" width="11.42578125" style="57" customWidth="1"/>
    <col min="14349" max="14349" width="10.7109375" style="57" customWidth="1"/>
    <col min="14350" max="14350" width="10.28515625" style="57" customWidth="1"/>
    <col min="14351" max="14351" width="10.7109375" style="57" customWidth="1"/>
    <col min="14352" max="14352" width="0.85546875" style="57" customWidth="1"/>
    <col min="14353" max="14353" width="1.7109375" style="57" customWidth="1"/>
    <col min="14354" max="14355" width="10.7109375" style="57" customWidth="1"/>
    <col min="14356" max="14356" width="1.7109375" style="57" customWidth="1"/>
    <col min="14357" max="14357" width="0.85546875" style="57" customWidth="1"/>
    <col min="14358" max="14358" width="9.28515625" style="57" customWidth="1"/>
    <col min="14359" max="14359" width="10.28515625" style="57" bestFit="1" customWidth="1"/>
    <col min="14360" max="14360" width="9.7109375" style="57" bestFit="1" customWidth="1"/>
    <col min="14361" max="14361" width="8.7109375" style="57" bestFit="1" customWidth="1"/>
    <col min="14362" max="14362" width="1.7109375" style="57" customWidth="1"/>
    <col min="14363" max="14363" width="10.28515625" style="57" bestFit="1" customWidth="1"/>
    <col min="14364" max="14364" width="9.7109375" style="57" bestFit="1" customWidth="1"/>
    <col min="14365" max="14365" width="9.28515625" style="57" customWidth="1"/>
    <col min="14366" max="14366" width="1.7109375" style="57" customWidth="1"/>
    <col min="14367" max="14368" width="9.28515625" style="57" customWidth="1"/>
    <col min="14369" max="14369" width="5.7109375" style="57" customWidth="1"/>
    <col min="14370" max="14370" width="10" style="57" customWidth="1"/>
    <col min="14371" max="14371" width="9.85546875" style="57" customWidth="1"/>
    <col min="14372" max="14372" width="10.7109375" style="57" customWidth="1"/>
    <col min="14373" max="14588" width="9.140625" style="57"/>
    <col min="14589" max="14589" width="50.7109375" style="57" customWidth="1"/>
    <col min="14590" max="14590" width="11.7109375" style="57" customWidth="1"/>
    <col min="14591" max="14596" width="10.7109375" style="57" customWidth="1"/>
    <col min="14597" max="14597" width="11.7109375" style="57" customWidth="1"/>
    <col min="14598" max="14598" width="0.85546875" style="57" customWidth="1"/>
    <col min="14599" max="14599" width="1.7109375" style="57" customWidth="1"/>
    <col min="14600" max="14600" width="0.85546875" style="57" customWidth="1"/>
    <col min="14601" max="14601" width="11.7109375" style="57" customWidth="1"/>
    <col min="14602" max="14603" width="10.7109375" style="57" customWidth="1"/>
    <col min="14604" max="14604" width="11.42578125" style="57" customWidth="1"/>
    <col min="14605" max="14605" width="10.7109375" style="57" customWidth="1"/>
    <col min="14606" max="14606" width="10.28515625" style="57" customWidth="1"/>
    <col min="14607" max="14607" width="10.7109375" style="57" customWidth="1"/>
    <col min="14608" max="14608" width="0.85546875" style="57" customWidth="1"/>
    <col min="14609" max="14609" width="1.7109375" style="57" customWidth="1"/>
    <col min="14610" max="14611" width="10.7109375" style="57" customWidth="1"/>
    <col min="14612" max="14612" width="1.7109375" style="57" customWidth="1"/>
    <col min="14613" max="14613" width="0.85546875" style="57" customWidth="1"/>
    <col min="14614" max="14614" width="9.28515625" style="57" customWidth="1"/>
    <col min="14615" max="14615" width="10.28515625" style="57" bestFit="1" customWidth="1"/>
    <col min="14616" max="14616" width="9.7109375" style="57" bestFit="1" customWidth="1"/>
    <col min="14617" max="14617" width="8.7109375" style="57" bestFit="1" customWidth="1"/>
    <col min="14618" max="14618" width="1.7109375" style="57" customWidth="1"/>
    <col min="14619" max="14619" width="10.28515625" style="57" bestFit="1" customWidth="1"/>
    <col min="14620" max="14620" width="9.7109375" style="57" bestFit="1" customWidth="1"/>
    <col min="14621" max="14621" width="9.28515625" style="57" customWidth="1"/>
    <col min="14622" max="14622" width="1.7109375" style="57" customWidth="1"/>
    <col min="14623" max="14624" width="9.28515625" style="57" customWidth="1"/>
    <col min="14625" max="14625" width="5.7109375" style="57" customWidth="1"/>
    <col min="14626" max="14626" width="10" style="57" customWidth="1"/>
    <col min="14627" max="14627" width="9.85546875" style="57" customWidth="1"/>
    <col min="14628" max="14628" width="10.7109375" style="57" customWidth="1"/>
    <col min="14629" max="14844" width="9.140625" style="57"/>
    <col min="14845" max="14845" width="50.7109375" style="57" customWidth="1"/>
    <col min="14846" max="14846" width="11.7109375" style="57" customWidth="1"/>
    <col min="14847" max="14852" width="10.7109375" style="57" customWidth="1"/>
    <col min="14853" max="14853" width="11.7109375" style="57" customWidth="1"/>
    <col min="14854" max="14854" width="0.85546875" style="57" customWidth="1"/>
    <col min="14855" max="14855" width="1.7109375" style="57" customWidth="1"/>
    <col min="14856" max="14856" width="0.85546875" style="57" customWidth="1"/>
    <col min="14857" max="14857" width="11.7109375" style="57" customWidth="1"/>
    <col min="14858" max="14859" width="10.7109375" style="57" customWidth="1"/>
    <col min="14860" max="14860" width="11.42578125" style="57" customWidth="1"/>
    <col min="14861" max="14861" width="10.7109375" style="57" customWidth="1"/>
    <col min="14862" max="14862" width="10.28515625" style="57" customWidth="1"/>
    <col min="14863" max="14863" width="10.7109375" style="57" customWidth="1"/>
    <col min="14864" max="14864" width="0.85546875" style="57" customWidth="1"/>
    <col min="14865" max="14865" width="1.7109375" style="57" customWidth="1"/>
    <col min="14866" max="14867" width="10.7109375" style="57" customWidth="1"/>
    <col min="14868" max="14868" width="1.7109375" style="57" customWidth="1"/>
    <col min="14869" max="14869" width="0.85546875" style="57" customWidth="1"/>
    <col min="14870" max="14870" width="9.28515625" style="57" customWidth="1"/>
    <col min="14871" max="14871" width="10.28515625" style="57" bestFit="1" customWidth="1"/>
    <col min="14872" max="14872" width="9.7109375" style="57" bestFit="1" customWidth="1"/>
    <col min="14873" max="14873" width="8.7109375" style="57" bestFit="1" customWidth="1"/>
    <col min="14874" max="14874" width="1.7109375" style="57" customWidth="1"/>
    <col min="14875" max="14875" width="10.28515625" style="57" bestFit="1" customWidth="1"/>
    <col min="14876" max="14876" width="9.7109375" style="57" bestFit="1" customWidth="1"/>
    <col min="14877" max="14877" width="9.28515625" style="57" customWidth="1"/>
    <col min="14878" max="14878" width="1.7109375" style="57" customWidth="1"/>
    <col min="14879" max="14880" width="9.28515625" style="57" customWidth="1"/>
    <col min="14881" max="14881" width="5.7109375" style="57" customWidth="1"/>
    <col min="14882" max="14882" width="10" style="57" customWidth="1"/>
    <col min="14883" max="14883" width="9.85546875" style="57" customWidth="1"/>
    <col min="14884" max="14884" width="10.7109375" style="57" customWidth="1"/>
    <col min="14885" max="15100" width="9.140625" style="57"/>
    <col min="15101" max="15101" width="50.7109375" style="57" customWidth="1"/>
    <col min="15102" max="15102" width="11.7109375" style="57" customWidth="1"/>
    <col min="15103" max="15108" width="10.7109375" style="57" customWidth="1"/>
    <col min="15109" max="15109" width="11.7109375" style="57" customWidth="1"/>
    <col min="15110" max="15110" width="0.85546875" style="57" customWidth="1"/>
    <col min="15111" max="15111" width="1.7109375" style="57" customWidth="1"/>
    <col min="15112" max="15112" width="0.85546875" style="57" customWidth="1"/>
    <col min="15113" max="15113" width="11.7109375" style="57" customWidth="1"/>
    <col min="15114" max="15115" width="10.7109375" style="57" customWidth="1"/>
    <col min="15116" max="15116" width="11.42578125" style="57" customWidth="1"/>
    <col min="15117" max="15117" width="10.7109375" style="57" customWidth="1"/>
    <col min="15118" max="15118" width="10.28515625" style="57" customWidth="1"/>
    <col min="15119" max="15119" width="10.7109375" style="57" customWidth="1"/>
    <col min="15120" max="15120" width="0.85546875" style="57" customWidth="1"/>
    <col min="15121" max="15121" width="1.7109375" style="57" customWidth="1"/>
    <col min="15122" max="15123" width="10.7109375" style="57" customWidth="1"/>
    <col min="15124" max="15124" width="1.7109375" style="57" customWidth="1"/>
    <col min="15125" max="15125" width="0.85546875" style="57" customWidth="1"/>
    <col min="15126" max="15126" width="9.28515625" style="57" customWidth="1"/>
    <col min="15127" max="15127" width="10.28515625" style="57" bestFit="1" customWidth="1"/>
    <col min="15128" max="15128" width="9.7109375" style="57" bestFit="1" customWidth="1"/>
    <col min="15129" max="15129" width="8.7109375" style="57" bestFit="1" customWidth="1"/>
    <col min="15130" max="15130" width="1.7109375" style="57" customWidth="1"/>
    <col min="15131" max="15131" width="10.28515625" style="57" bestFit="1" customWidth="1"/>
    <col min="15132" max="15132" width="9.7109375" style="57" bestFit="1" customWidth="1"/>
    <col min="15133" max="15133" width="9.28515625" style="57" customWidth="1"/>
    <col min="15134" max="15134" width="1.7109375" style="57" customWidth="1"/>
    <col min="15135" max="15136" width="9.28515625" style="57" customWidth="1"/>
    <col min="15137" max="15137" width="5.7109375" style="57" customWidth="1"/>
    <col min="15138" max="15138" width="10" style="57" customWidth="1"/>
    <col min="15139" max="15139" width="9.85546875" style="57" customWidth="1"/>
    <col min="15140" max="15140" width="10.7109375" style="57" customWidth="1"/>
    <col min="15141" max="15356" width="9.140625" style="57"/>
    <col min="15357" max="15357" width="50.7109375" style="57" customWidth="1"/>
    <col min="15358" max="15358" width="11.7109375" style="57" customWidth="1"/>
    <col min="15359" max="15364" width="10.7109375" style="57" customWidth="1"/>
    <col min="15365" max="15365" width="11.7109375" style="57" customWidth="1"/>
    <col min="15366" max="15366" width="0.85546875" style="57" customWidth="1"/>
    <col min="15367" max="15367" width="1.7109375" style="57" customWidth="1"/>
    <col min="15368" max="15368" width="0.85546875" style="57" customWidth="1"/>
    <col min="15369" max="15369" width="11.7109375" style="57" customWidth="1"/>
    <col min="15370" max="15371" width="10.7109375" style="57" customWidth="1"/>
    <col min="15372" max="15372" width="11.42578125" style="57" customWidth="1"/>
    <col min="15373" max="15373" width="10.7109375" style="57" customWidth="1"/>
    <col min="15374" max="15374" width="10.28515625" style="57" customWidth="1"/>
    <col min="15375" max="15375" width="10.7109375" style="57" customWidth="1"/>
    <col min="15376" max="15376" width="0.85546875" style="57" customWidth="1"/>
    <col min="15377" max="15377" width="1.7109375" style="57" customWidth="1"/>
    <col min="15378" max="15379" width="10.7109375" style="57" customWidth="1"/>
    <col min="15380" max="15380" width="1.7109375" style="57" customWidth="1"/>
    <col min="15381" max="15381" width="0.85546875" style="57" customWidth="1"/>
    <col min="15382" max="15382" width="9.28515625" style="57" customWidth="1"/>
    <col min="15383" max="15383" width="10.28515625" style="57" bestFit="1" customWidth="1"/>
    <col min="15384" max="15384" width="9.7109375" style="57" bestFit="1" customWidth="1"/>
    <col min="15385" max="15385" width="8.7109375" style="57" bestFit="1" customWidth="1"/>
    <col min="15386" max="15386" width="1.7109375" style="57" customWidth="1"/>
    <col min="15387" max="15387" width="10.28515625" style="57" bestFit="1" customWidth="1"/>
    <col min="15388" max="15388" width="9.7109375" style="57" bestFit="1" customWidth="1"/>
    <col min="15389" max="15389" width="9.28515625" style="57" customWidth="1"/>
    <col min="15390" max="15390" width="1.7109375" style="57" customWidth="1"/>
    <col min="15391" max="15392" width="9.28515625" style="57" customWidth="1"/>
    <col min="15393" max="15393" width="5.7109375" style="57" customWidth="1"/>
    <col min="15394" max="15394" width="10" style="57" customWidth="1"/>
    <col min="15395" max="15395" width="9.85546875" style="57" customWidth="1"/>
    <col min="15396" max="15396" width="10.7109375" style="57" customWidth="1"/>
    <col min="15397" max="15612" width="9.140625" style="57"/>
    <col min="15613" max="15613" width="50.7109375" style="57" customWidth="1"/>
    <col min="15614" max="15614" width="11.7109375" style="57" customWidth="1"/>
    <col min="15615" max="15620" width="10.7109375" style="57" customWidth="1"/>
    <col min="15621" max="15621" width="11.7109375" style="57" customWidth="1"/>
    <col min="15622" max="15622" width="0.85546875" style="57" customWidth="1"/>
    <col min="15623" max="15623" width="1.7109375" style="57" customWidth="1"/>
    <col min="15624" max="15624" width="0.85546875" style="57" customWidth="1"/>
    <col min="15625" max="15625" width="11.7109375" style="57" customWidth="1"/>
    <col min="15626" max="15627" width="10.7109375" style="57" customWidth="1"/>
    <col min="15628" max="15628" width="11.42578125" style="57" customWidth="1"/>
    <col min="15629" max="15629" width="10.7109375" style="57" customWidth="1"/>
    <col min="15630" max="15630" width="10.28515625" style="57" customWidth="1"/>
    <col min="15631" max="15631" width="10.7109375" style="57" customWidth="1"/>
    <col min="15632" max="15632" width="0.85546875" style="57" customWidth="1"/>
    <col min="15633" max="15633" width="1.7109375" style="57" customWidth="1"/>
    <col min="15634" max="15635" width="10.7109375" style="57" customWidth="1"/>
    <col min="15636" max="15636" width="1.7109375" style="57" customWidth="1"/>
    <col min="15637" max="15637" width="0.85546875" style="57" customWidth="1"/>
    <col min="15638" max="15638" width="9.28515625" style="57" customWidth="1"/>
    <col min="15639" max="15639" width="10.28515625" style="57" bestFit="1" customWidth="1"/>
    <col min="15640" max="15640" width="9.7109375" style="57" bestFit="1" customWidth="1"/>
    <col min="15641" max="15641" width="8.7109375" style="57" bestFit="1" customWidth="1"/>
    <col min="15642" max="15642" width="1.7109375" style="57" customWidth="1"/>
    <col min="15643" max="15643" width="10.28515625" style="57" bestFit="1" customWidth="1"/>
    <col min="15644" max="15644" width="9.7109375" style="57" bestFit="1" customWidth="1"/>
    <col min="15645" max="15645" width="9.28515625" style="57" customWidth="1"/>
    <col min="15646" max="15646" width="1.7109375" style="57" customWidth="1"/>
    <col min="15647" max="15648" width="9.28515625" style="57" customWidth="1"/>
    <col min="15649" max="15649" width="5.7109375" style="57" customWidth="1"/>
    <col min="15650" max="15650" width="10" style="57" customWidth="1"/>
    <col min="15651" max="15651" width="9.85546875" style="57" customWidth="1"/>
    <col min="15652" max="15652" width="10.7109375" style="57" customWidth="1"/>
    <col min="15653" max="15868" width="9.140625" style="57"/>
    <col min="15869" max="15869" width="50.7109375" style="57" customWidth="1"/>
    <col min="15870" max="15870" width="11.7109375" style="57" customWidth="1"/>
    <col min="15871" max="15876" width="10.7109375" style="57" customWidth="1"/>
    <col min="15877" max="15877" width="11.7109375" style="57" customWidth="1"/>
    <col min="15878" max="15878" width="0.85546875" style="57" customWidth="1"/>
    <col min="15879" max="15879" width="1.7109375" style="57" customWidth="1"/>
    <col min="15880" max="15880" width="0.85546875" style="57" customWidth="1"/>
    <col min="15881" max="15881" width="11.7109375" style="57" customWidth="1"/>
    <col min="15882" max="15883" width="10.7109375" style="57" customWidth="1"/>
    <col min="15884" max="15884" width="11.42578125" style="57" customWidth="1"/>
    <col min="15885" max="15885" width="10.7109375" style="57" customWidth="1"/>
    <col min="15886" max="15886" width="10.28515625" style="57" customWidth="1"/>
    <col min="15887" max="15887" width="10.7109375" style="57" customWidth="1"/>
    <col min="15888" max="15888" width="0.85546875" style="57" customWidth="1"/>
    <col min="15889" max="15889" width="1.7109375" style="57" customWidth="1"/>
    <col min="15890" max="15891" width="10.7109375" style="57" customWidth="1"/>
    <col min="15892" max="15892" width="1.7109375" style="57" customWidth="1"/>
    <col min="15893" max="15893" width="0.85546875" style="57" customWidth="1"/>
    <col min="15894" max="15894" width="9.28515625" style="57" customWidth="1"/>
    <col min="15895" max="15895" width="10.28515625" style="57" bestFit="1" customWidth="1"/>
    <col min="15896" max="15896" width="9.7109375" style="57" bestFit="1" customWidth="1"/>
    <col min="15897" max="15897" width="8.7109375" style="57" bestFit="1" customWidth="1"/>
    <col min="15898" max="15898" width="1.7109375" style="57" customWidth="1"/>
    <col min="15899" max="15899" width="10.28515625" style="57" bestFit="1" customWidth="1"/>
    <col min="15900" max="15900" width="9.7109375" style="57" bestFit="1" customWidth="1"/>
    <col min="15901" max="15901" width="9.28515625" style="57" customWidth="1"/>
    <col min="15902" max="15902" width="1.7109375" style="57" customWidth="1"/>
    <col min="15903" max="15904" width="9.28515625" style="57" customWidth="1"/>
    <col min="15905" max="15905" width="5.7109375" style="57" customWidth="1"/>
    <col min="15906" max="15906" width="10" style="57" customWidth="1"/>
    <col min="15907" max="15907" width="9.85546875" style="57" customWidth="1"/>
    <col min="15908" max="15908" width="10.7109375" style="57" customWidth="1"/>
    <col min="15909" max="16124" width="9.140625" style="57"/>
    <col min="16125" max="16125" width="50.7109375" style="57" customWidth="1"/>
    <col min="16126" max="16126" width="11.7109375" style="57" customWidth="1"/>
    <col min="16127" max="16132" width="10.7109375" style="57" customWidth="1"/>
    <col min="16133" max="16133" width="11.7109375" style="57" customWidth="1"/>
    <col min="16134" max="16134" width="0.85546875" style="57" customWidth="1"/>
    <col min="16135" max="16135" width="1.7109375" style="57" customWidth="1"/>
    <col min="16136" max="16136" width="0.85546875" style="57" customWidth="1"/>
    <col min="16137" max="16137" width="11.7109375" style="57" customWidth="1"/>
    <col min="16138" max="16139" width="10.7109375" style="57" customWidth="1"/>
    <col min="16140" max="16140" width="11.42578125" style="57" customWidth="1"/>
    <col min="16141" max="16141" width="10.7109375" style="57" customWidth="1"/>
    <col min="16142" max="16142" width="10.28515625" style="57" customWidth="1"/>
    <col min="16143" max="16143" width="10.7109375" style="57" customWidth="1"/>
    <col min="16144" max="16144" width="0.85546875" style="57" customWidth="1"/>
    <col min="16145" max="16145" width="1.7109375" style="57" customWidth="1"/>
    <col min="16146" max="16147" width="10.7109375" style="57" customWidth="1"/>
    <col min="16148" max="16148" width="1.7109375" style="57" customWidth="1"/>
    <col min="16149" max="16149" width="0.85546875" style="57" customWidth="1"/>
    <col min="16150" max="16150" width="9.28515625" style="57" customWidth="1"/>
    <col min="16151" max="16151" width="10.28515625" style="57" bestFit="1" customWidth="1"/>
    <col min="16152" max="16152" width="9.7109375" style="57" bestFit="1" customWidth="1"/>
    <col min="16153" max="16153" width="8.7109375" style="57" bestFit="1" customWidth="1"/>
    <col min="16154" max="16154" width="1.7109375" style="57" customWidth="1"/>
    <col min="16155" max="16155" width="10.28515625" style="57" bestFit="1" customWidth="1"/>
    <col min="16156" max="16156" width="9.7109375" style="57" bestFit="1" customWidth="1"/>
    <col min="16157" max="16157" width="9.28515625" style="57" customWidth="1"/>
    <col min="16158" max="16158" width="1.7109375" style="57" customWidth="1"/>
    <col min="16159" max="16160" width="9.28515625" style="57" customWidth="1"/>
    <col min="16161" max="16161" width="5.7109375" style="57" customWidth="1"/>
    <col min="16162" max="16162" width="10" style="57" customWidth="1"/>
    <col min="16163" max="16163" width="9.85546875" style="57" customWidth="1"/>
    <col min="16164" max="16164" width="10.7109375" style="57" customWidth="1"/>
    <col min="16165" max="16384" width="9.140625" style="57"/>
  </cols>
  <sheetData>
    <row r="1" spans="2:36" ht="22.5" customHeight="1">
      <c r="B1" s="1"/>
      <c r="C1" s="2"/>
      <c r="D1" s="2"/>
      <c r="E1" s="2"/>
      <c r="F1" s="2"/>
      <c r="G1" s="2"/>
      <c r="H1" s="2"/>
      <c r="I1" s="2"/>
      <c r="K1" s="2"/>
      <c r="L1" s="2"/>
      <c r="Q1" s="1"/>
    </row>
    <row r="2" spans="2:36" ht="46.5" customHeight="1">
      <c r="B2" s="730" t="s">
        <v>117</v>
      </c>
      <c r="C2" s="730"/>
      <c r="D2" s="730"/>
      <c r="E2" s="730"/>
      <c r="F2" s="730"/>
      <c r="G2" s="730"/>
      <c r="H2" s="730"/>
      <c r="I2" s="730"/>
      <c r="J2" s="730"/>
      <c r="K2" s="730"/>
      <c r="L2" s="730"/>
      <c r="M2" s="730"/>
      <c r="N2" s="730"/>
      <c r="O2" s="730"/>
      <c r="P2" s="730"/>
      <c r="Q2" s="730"/>
      <c r="R2" s="730"/>
      <c r="S2" s="730"/>
      <c r="T2" s="730"/>
      <c r="U2" s="730"/>
      <c r="V2" s="730"/>
      <c r="W2" s="730"/>
      <c r="X2" s="730"/>
      <c r="Y2" s="730"/>
      <c r="Z2" s="730"/>
      <c r="AA2" s="481"/>
      <c r="AB2" s="481"/>
    </row>
    <row r="3" spans="2:36" ht="2.1" customHeight="1">
      <c r="B3" s="111"/>
      <c r="C3" s="51"/>
      <c r="D3" s="51"/>
      <c r="E3" s="51"/>
      <c r="F3" s="51"/>
      <c r="G3" s="51"/>
      <c r="H3" s="51"/>
      <c r="I3" s="51"/>
      <c r="J3" s="112"/>
      <c r="K3" s="51"/>
      <c r="L3" s="51"/>
      <c r="M3" s="51"/>
      <c r="N3" s="51"/>
      <c r="O3" s="51"/>
      <c r="Q3" s="111"/>
      <c r="R3" s="51"/>
      <c r="S3" s="51"/>
      <c r="T3" s="51"/>
      <c r="U3" s="51"/>
      <c r="V3" s="51"/>
      <c r="W3" s="51"/>
      <c r="X3" s="51"/>
      <c r="Y3" s="51"/>
      <c r="Z3" s="51"/>
      <c r="AB3" s="51"/>
      <c r="AC3" s="51"/>
      <c r="AE3" s="51"/>
      <c r="AF3" s="51"/>
    </row>
    <row r="4" spans="2:36" ht="2.1" customHeight="1">
      <c r="B4" s="113"/>
      <c r="C4" s="114"/>
      <c r="D4" s="114"/>
      <c r="E4" s="114"/>
      <c r="F4" s="114"/>
      <c r="G4" s="114"/>
      <c r="H4" s="114"/>
      <c r="I4" s="114"/>
      <c r="J4" s="115"/>
      <c r="K4" s="114"/>
      <c r="L4" s="114"/>
      <c r="M4" s="114"/>
      <c r="N4" s="114"/>
      <c r="O4" s="114"/>
      <c r="Q4" s="113"/>
      <c r="R4" s="114"/>
      <c r="S4" s="114"/>
      <c r="T4" s="114"/>
      <c r="U4" s="114"/>
      <c r="V4" s="114"/>
      <c r="W4" s="114"/>
      <c r="X4" s="114"/>
      <c r="Y4" s="114"/>
      <c r="Z4" s="114"/>
      <c r="AB4" s="116"/>
      <c r="AC4" s="116"/>
      <c r="AD4" s="80"/>
      <c r="AE4" s="116"/>
      <c r="AF4" s="116"/>
      <c r="AG4" s="80"/>
      <c r="AH4" s="80"/>
      <c r="AI4" s="80"/>
      <c r="AJ4" s="80"/>
    </row>
    <row r="5" spans="2:36" ht="5.0999999999999996" customHeight="1" thickBot="1">
      <c r="B5" s="113"/>
      <c r="C5" s="117"/>
      <c r="D5" s="118"/>
      <c r="E5" s="118"/>
      <c r="F5" s="118"/>
      <c r="G5" s="118"/>
      <c r="H5" s="118"/>
      <c r="I5" s="118"/>
      <c r="J5" s="119"/>
      <c r="K5" s="118"/>
      <c r="L5" s="118"/>
      <c r="M5" s="457"/>
      <c r="N5" s="120"/>
      <c r="O5" s="121"/>
      <c r="Q5" s="113"/>
      <c r="R5" s="116"/>
      <c r="S5" s="116"/>
      <c r="T5" s="116"/>
      <c r="U5" s="116"/>
      <c r="V5" s="116"/>
      <c r="W5" s="116"/>
      <c r="X5" s="116"/>
      <c r="Y5" s="116"/>
      <c r="Z5" s="116"/>
      <c r="AB5" s="116"/>
      <c r="AC5" s="116"/>
      <c r="AD5" s="80"/>
      <c r="AE5" s="116"/>
      <c r="AF5" s="116"/>
      <c r="AG5" s="80"/>
      <c r="AH5" s="80"/>
      <c r="AI5" s="80"/>
      <c r="AJ5" s="80"/>
    </row>
    <row r="6" spans="2:36" ht="48.6" customHeight="1" thickBot="1">
      <c r="B6" s="198"/>
      <c r="C6" s="731" t="s">
        <v>59</v>
      </c>
      <c r="D6" s="422"/>
      <c r="E6" s="724" t="s">
        <v>118</v>
      </c>
      <c r="F6" s="724"/>
      <c r="G6" s="724"/>
      <c r="H6" s="724"/>
      <c r="I6" s="724"/>
      <c r="J6" s="601"/>
      <c r="K6" s="724" t="s">
        <v>119</v>
      </c>
      <c r="L6" s="724"/>
      <c r="M6" s="445"/>
      <c r="N6" s="738" t="s">
        <v>120</v>
      </c>
      <c r="O6" s="199"/>
      <c r="P6" s="181"/>
      <c r="Q6" s="337"/>
      <c r="R6" s="392"/>
      <c r="S6" s="735" t="s">
        <v>121</v>
      </c>
      <c r="T6" s="476"/>
      <c r="U6" s="723"/>
      <c r="V6" s="723"/>
      <c r="W6" s="723"/>
      <c r="X6" s="445"/>
      <c r="Y6" s="735" t="s">
        <v>122</v>
      </c>
      <c r="Z6" s="203"/>
      <c r="AA6" s="122"/>
      <c r="AB6" s="116"/>
      <c r="AC6" s="116"/>
      <c r="AD6" s="80"/>
      <c r="AE6" s="116"/>
      <c r="AF6" s="116"/>
      <c r="AG6" s="80"/>
      <c r="AH6" s="80"/>
      <c r="AI6" s="80"/>
      <c r="AJ6" s="80"/>
    </row>
    <row r="7" spans="2:36" ht="24" customHeight="1">
      <c r="B7" s="200"/>
      <c r="C7" s="732"/>
      <c r="D7" s="427"/>
      <c r="E7" s="734" t="s">
        <v>62</v>
      </c>
      <c r="F7" s="734" t="s">
        <v>126</v>
      </c>
      <c r="G7" s="725" t="s">
        <v>127</v>
      </c>
      <c r="H7" s="725" t="s">
        <v>125</v>
      </c>
      <c r="I7" s="725" t="s">
        <v>123</v>
      </c>
      <c r="J7" s="727"/>
      <c r="K7" s="728" t="s">
        <v>128</v>
      </c>
      <c r="L7" s="728" t="s">
        <v>129</v>
      </c>
      <c r="M7" s="727"/>
      <c r="N7" s="739"/>
      <c r="O7" s="201"/>
      <c r="P7" s="181"/>
      <c r="Q7" s="200"/>
      <c r="R7" s="393"/>
      <c r="S7" s="741"/>
      <c r="T7" s="727"/>
      <c r="U7" s="728" t="s">
        <v>123</v>
      </c>
      <c r="V7" s="728" t="s">
        <v>124</v>
      </c>
      <c r="W7" s="728" t="s">
        <v>125</v>
      </c>
      <c r="X7" s="727"/>
      <c r="Y7" s="736"/>
      <c r="Z7" s="204"/>
      <c r="AA7" s="122"/>
      <c r="AB7" s="116"/>
      <c r="AC7" s="116"/>
      <c r="AD7" s="80"/>
      <c r="AE7" s="116"/>
      <c r="AF7" s="116"/>
      <c r="AG7" s="80"/>
      <c r="AH7" s="80"/>
      <c r="AI7" s="80"/>
      <c r="AJ7" s="80"/>
    </row>
    <row r="8" spans="2:36" s="123" customFormat="1" ht="48" customHeight="1" thickBot="1">
      <c r="B8" s="689" t="s">
        <v>16</v>
      </c>
      <c r="C8" s="733"/>
      <c r="D8" s="427"/>
      <c r="E8" s="726"/>
      <c r="F8" s="726"/>
      <c r="G8" s="726"/>
      <c r="H8" s="726"/>
      <c r="I8" s="726"/>
      <c r="J8" s="727"/>
      <c r="K8" s="729"/>
      <c r="L8" s="729"/>
      <c r="M8" s="727"/>
      <c r="N8" s="740"/>
      <c r="O8" s="202"/>
      <c r="P8" s="182"/>
      <c r="Q8" s="475" t="s">
        <v>0</v>
      </c>
      <c r="R8" s="394"/>
      <c r="S8" s="742"/>
      <c r="T8" s="727"/>
      <c r="U8" s="729"/>
      <c r="V8" s="729"/>
      <c r="W8" s="729"/>
      <c r="X8" s="727"/>
      <c r="Y8" s="737"/>
      <c r="Z8" s="205"/>
      <c r="AA8" s="334"/>
      <c r="AB8" s="126"/>
      <c r="AC8" s="125"/>
      <c r="AD8" s="124"/>
      <c r="AE8" s="126"/>
      <c r="AF8" s="127"/>
      <c r="AG8" s="124"/>
      <c r="AH8" s="125"/>
      <c r="AI8" s="126"/>
      <c r="AJ8" s="125"/>
    </row>
    <row r="9" spans="2:36" ht="25.15" customHeight="1">
      <c r="B9" s="299" t="s">
        <v>130</v>
      </c>
      <c r="C9" s="363">
        <f>'CE con PPA lordo e netto'!C6</f>
        <v>1147672</v>
      </c>
      <c r="D9" s="316"/>
      <c r="E9" s="311"/>
      <c r="F9" s="311"/>
      <c r="G9" s="311"/>
      <c r="H9" s="311"/>
      <c r="I9" s="311"/>
      <c r="J9" s="316"/>
      <c r="K9" s="311"/>
      <c r="L9" s="311"/>
      <c r="M9" s="316"/>
      <c r="N9" s="434">
        <f>SUM(C9:M9)</f>
        <v>1147672</v>
      </c>
      <c r="O9" s="363"/>
      <c r="P9" s="159"/>
      <c r="Q9" s="380" t="s">
        <v>130</v>
      </c>
      <c r="R9" s="311"/>
      <c r="S9" s="669">
        <f>'CE con PPA lordo e netto'!G6</f>
        <v>1133126</v>
      </c>
      <c r="T9" s="670"/>
      <c r="U9" s="669"/>
      <c r="V9" s="669"/>
      <c r="W9" s="669"/>
      <c r="X9" s="670"/>
      <c r="Y9" s="669">
        <f t="shared" ref="Y9:Y16" si="0">SUM(S9:X9)</f>
        <v>1133126</v>
      </c>
      <c r="Z9" s="311"/>
      <c r="AA9" s="159"/>
      <c r="AB9" s="131"/>
      <c r="AC9" s="130"/>
      <c r="AD9" s="129"/>
      <c r="AE9" s="130"/>
      <c r="AF9" s="132"/>
      <c r="AG9" s="133"/>
      <c r="AH9" s="134"/>
      <c r="AI9" s="135"/>
      <c r="AJ9" s="136"/>
    </row>
    <row r="10" spans="2:36" ht="18" customHeight="1">
      <c r="B10" s="300" t="str">
        <f>'CE con PPA lordo e netto'!B9</f>
        <v>Dividends and similar income</v>
      </c>
      <c r="C10" s="364">
        <f>'CE con PPA lordo e netto'!C9</f>
        <v>10367</v>
      </c>
      <c r="D10" s="316"/>
      <c r="E10" s="312"/>
      <c r="F10" s="312"/>
      <c r="G10" s="312"/>
      <c r="H10" s="312"/>
      <c r="I10" s="312"/>
      <c r="J10" s="316"/>
      <c r="K10" s="312"/>
      <c r="L10" s="312"/>
      <c r="M10" s="316"/>
      <c r="N10" s="435">
        <f>SUM(C10:M10)</f>
        <v>10367</v>
      </c>
      <c r="O10" s="364"/>
      <c r="P10" s="159"/>
      <c r="Q10" s="338" t="str">
        <f t="shared" ref="Q10:Q19" si="1">B10</f>
        <v>Dividends and similar income</v>
      </c>
      <c r="R10" s="312"/>
      <c r="S10" s="671">
        <f>'CE con PPA lordo e netto'!G9</f>
        <v>9737</v>
      </c>
      <c r="T10" s="670"/>
      <c r="U10" s="671"/>
      <c r="V10" s="671"/>
      <c r="W10" s="671"/>
      <c r="X10" s="670"/>
      <c r="Y10" s="671">
        <f t="shared" si="0"/>
        <v>9737</v>
      </c>
      <c r="Z10" s="312"/>
      <c r="AA10" s="159"/>
      <c r="AB10" s="131"/>
      <c r="AC10" s="130"/>
      <c r="AD10" s="129"/>
      <c r="AE10" s="130"/>
      <c r="AF10" s="132"/>
      <c r="AG10" s="133"/>
      <c r="AH10" s="134"/>
      <c r="AI10" s="135"/>
      <c r="AJ10" s="136"/>
    </row>
    <row r="11" spans="2:36" ht="18" customHeight="1">
      <c r="B11" s="300" t="str">
        <f>'CE con PPA lordo e netto'!B10</f>
        <v>Profits of equity-accounted investees</v>
      </c>
      <c r="C11" s="364">
        <f>'CE con PPA lordo e netto'!C10</f>
        <v>16546</v>
      </c>
      <c r="D11" s="316"/>
      <c r="E11" s="312"/>
      <c r="F11" s="312"/>
      <c r="G11" s="312"/>
      <c r="H11" s="312"/>
      <c r="I11" s="312"/>
      <c r="J11" s="316"/>
      <c r="K11" s="312"/>
      <c r="L11" s="312"/>
      <c r="M11" s="316"/>
      <c r="N11" s="435">
        <f>SUM(C11:M11)</f>
        <v>16546</v>
      </c>
      <c r="O11" s="364"/>
      <c r="P11" s="159"/>
      <c r="Q11" s="338" t="str">
        <f t="shared" si="1"/>
        <v>Profits of equity-accounted investees</v>
      </c>
      <c r="R11" s="312"/>
      <c r="S11" s="671">
        <f>'CE con PPA lordo e netto'!G10</f>
        <v>18939</v>
      </c>
      <c r="T11" s="670"/>
      <c r="U11" s="671"/>
      <c r="V11" s="671"/>
      <c r="W11" s="671"/>
      <c r="X11" s="670"/>
      <c r="Y11" s="671">
        <f t="shared" si="0"/>
        <v>18939</v>
      </c>
      <c r="Z11" s="312"/>
      <c r="AA11" s="159"/>
      <c r="AB11" s="131"/>
      <c r="AC11" s="130"/>
      <c r="AD11" s="129"/>
      <c r="AE11" s="130"/>
      <c r="AF11" s="132"/>
      <c r="AG11" s="133"/>
      <c r="AH11" s="134"/>
      <c r="AI11" s="135"/>
      <c r="AJ11" s="136"/>
    </row>
    <row r="12" spans="2:36" ht="18" customHeight="1">
      <c r="B12" s="300" t="str">
        <f>'CE con PPA lordo e netto'!B11</f>
        <v xml:space="preserve">Net fee and commission income </v>
      </c>
      <c r="C12" s="364">
        <f>'CE con PPA lordo e netto'!C11</f>
        <v>1151232</v>
      </c>
      <c r="D12" s="316"/>
      <c r="E12" s="312"/>
      <c r="F12" s="312"/>
      <c r="G12" s="312"/>
      <c r="H12" s="312"/>
      <c r="I12" s="312"/>
      <c r="J12" s="316"/>
      <c r="K12" s="312"/>
      <c r="L12" s="312"/>
      <c r="M12" s="316"/>
      <c r="N12" s="435">
        <f>SUM(C12:M12)</f>
        <v>1151232</v>
      </c>
      <c r="O12" s="364"/>
      <c r="P12" s="159"/>
      <c r="Q12" s="338" t="str">
        <f t="shared" si="1"/>
        <v xml:space="preserve">Net fee and commission income </v>
      </c>
      <c r="R12" s="312"/>
      <c r="S12" s="671">
        <f>'CE con PPA lordo e netto'!G11</f>
        <v>988845</v>
      </c>
      <c r="T12" s="670"/>
      <c r="U12" s="671"/>
      <c r="V12" s="671"/>
      <c r="W12" s="671"/>
      <c r="X12" s="670"/>
      <c r="Y12" s="671">
        <f t="shared" si="0"/>
        <v>988845</v>
      </c>
      <c r="Z12" s="312"/>
      <c r="AA12" s="159"/>
      <c r="AB12" s="131"/>
      <c r="AC12" s="130"/>
      <c r="AD12" s="129"/>
      <c r="AE12" s="130"/>
      <c r="AF12" s="132"/>
      <c r="AG12" s="133"/>
      <c r="AH12" s="134"/>
      <c r="AI12" s="135"/>
      <c r="AJ12" s="136"/>
    </row>
    <row r="13" spans="2:36" ht="15.95" customHeight="1" outlineLevel="1">
      <c r="B13" s="301" t="str">
        <f>'CE con PPA lordo e netto'!B12</f>
        <v>of which performance fees</v>
      </c>
      <c r="C13" s="365">
        <v>9599</v>
      </c>
      <c r="D13" s="429"/>
      <c r="E13" s="313"/>
      <c r="F13" s="313"/>
      <c r="G13" s="428"/>
      <c r="H13" s="428"/>
      <c r="I13" s="428"/>
      <c r="J13" s="441"/>
      <c r="K13" s="313"/>
      <c r="L13" s="313"/>
      <c r="M13" s="441"/>
      <c r="N13" s="436">
        <v>9599</v>
      </c>
      <c r="O13" s="366"/>
      <c r="P13" s="314"/>
      <c r="Q13" s="339" t="str">
        <f t="shared" si="1"/>
        <v>of which performance fees</v>
      </c>
      <c r="R13" s="313"/>
      <c r="S13" s="672">
        <f>'CE con PPA lordo e netto'!G12</f>
        <v>8058</v>
      </c>
      <c r="T13" s="673"/>
      <c r="U13" s="672"/>
      <c r="V13" s="672"/>
      <c r="W13" s="672"/>
      <c r="X13" s="673"/>
      <c r="Y13" s="672">
        <f t="shared" si="0"/>
        <v>8058</v>
      </c>
      <c r="Z13" s="313"/>
      <c r="AA13" s="314"/>
      <c r="AB13" s="131"/>
      <c r="AC13" s="130"/>
      <c r="AD13" s="129"/>
      <c r="AE13" s="130"/>
      <c r="AF13" s="132"/>
      <c r="AG13" s="133"/>
      <c r="AH13" s="134"/>
      <c r="AI13" s="135"/>
      <c r="AJ13" s="136"/>
    </row>
    <row r="14" spans="2:36" ht="27" customHeight="1">
      <c r="B14" s="302" t="str">
        <f>'CE con PPA lordo e netto'!B13</f>
        <v>Net income from trading, hedging and disposal/repurchase activities and from assets/liabilities designated at fair value</v>
      </c>
      <c r="C14" s="364">
        <f>'CE con PPA lordo e netto'!C13</f>
        <v>185121</v>
      </c>
      <c r="D14" s="316"/>
      <c r="E14" s="312"/>
      <c r="F14" s="312">
        <v>-55937</v>
      </c>
      <c r="G14" s="312"/>
      <c r="H14" s="312"/>
      <c r="I14" s="312"/>
      <c r="J14" s="316"/>
      <c r="K14" s="312"/>
      <c r="L14" s="312"/>
      <c r="M14" s="316"/>
      <c r="N14" s="435">
        <f>SUM(C14:M14)</f>
        <v>129184</v>
      </c>
      <c r="O14" s="364"/>
      <c r="P14" s="159"/>
      <c r="Q14" s="302" t="str">
        <f t="shared" si="1"/>
        <v>Net income from trading, hedging and disposal/repurchase activities and from assets/liabilities designated at fair value</v>
      </c>
      <c r="R14" s="312"/>
      <c r="S14" s="671">
        <f>'CE con PPA lordo e netto'!G13</f>
        <v>106344</v>
      </c>
      <c r="T14" s="670"/>
      <c r="U14" s="671"/>
      <c r="V14" s="671"/>
      <c r="W14" s="671"/>
      <c r="X14" s="670"/>
      <c r="Y14" s="671">
        <f t="shared" si="0"/>
        <v>106344</v>
      </c>
      <c r="Z14" s="312"/>
      <c r="AA14" s="159"/>
      <c r="AB14" s="131"/>
      <c r="AC14" s="130"/>
      <c r="AD14" s="129"/>
      <c r="AE14" s="130"/>
      <c r="AF14" s="132"/>
      <c r="AG14" s="133"/>
      <c r="AH14" s="134"/>
      <c r="AI14" s="135"/>
      <c r="AJ14" s="136"/>
    </row>
    <row r="15" spans="2:36" s="80" customFormat="1" ht="18" customHeight="1">
      <c r="B15" s="300" t="str">
        <f>'CE con PPA lordo e netto'!B14</f>
        <v>Net income from insurance operations</v>
      </c>
      <c r="C15" s="367">
        <f>'CE con PPA lordo e netto'!C14</f>
        <v>8707</v>
      </c>
      <c r="D15" s="316"/>
      <c r="E15" s="312"/>
      <c r="F15" s="312"/>
      <c r="G15" s="312"/>
      <c r="H15" s="312"/>
      <c r="I15" s="312"/>
      <c r="J15" s="316"/>
      <c r="K15" s="312"/>
      <c r="L15" s="312"/>
      <c r="M15" s="316"/>
      <c r="N15" s="437">
        <f>SUM(C15:M15)</f>
        <v>8707</v>
      </c>
      <c r="O15" s="364"/>
      <c r="P15" s="315"/>
      <c r="Q15" s="338" t="str">
        <f t="shared" si="1"/>
        <v>Net income from insurance operations</v>
      </c>
      <c r="R15" s="312"/>
      <c r="S15" s="674">
        <f>'CE con PPA lordo e netto'!G14</f>
        <v>0</v>
      </c>
      <c r="T15" s="670"/>
      <c r="U15" s="671"/>
      <c r="V15" s="671"/>
      <c r="W15" s="671"/>
      <c r="X15" s="670"/>
      <c r="Y15" s="674">
        <f t="shared" si="0"/>
        <v>0</v>
      </c>
      <c r="Z15" s="312"/>
      <c r="AA15" s="315"/>
      <c r="AB15" s="131"/>
      <c r="AC15" s="130"/>
      <c r="AD15" s="129"/>
      <c r="AE15" s="130"/>
      <c r="AF15" s="132"/>
      <c r="AG15" s="133"/>
      <c r="AH15" s="134"/>
      <c r="AI15" s="135"/>
      <c r="AJ15" s="136"/>
    </row>
    <row r="16" spans="2:36" ht="18" customHeight="1">
      <c r="B16" s="303" t="str">
        <f>'CE con PPA lordo e netto'!B15</f>
        <v>Other net operating income/expense</v>
      </c>
      <c r="C16" s="368">
        <f>'CE con PPA lordo e netto'!C15</f>
        <v>75680</v>
      </c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438">
        <f>SUM(C16:M16)</f>
        <v>75680</v>
      </c>
      <c r="O16" s="368"/>
      <c r="P16" s="159"/>
      <c r="Q16" s="381" t="str">
        <f t="shared" si="1"/>
        <v>Other net operating income/expense</v>
      </c>
      <c r="R16" s="316"/>
      <c r="S16" s="670">
        <f>'CE con PPA lordo e netto'!G15</f>
        <v>77003</v>
      </c>
      <c r="T16" s="670"/>
      <c r="U16" s="670"/>
      <c r="V16" s="670"/>
      <c r="W16" s="670"/>
      <c r="X16" s="670"/>
      <c r="Y16" s="670">
        <f t="shared" si="0"/>
        <v>77003</v>
      </c>
      <c r="Z16" s="316"/>
      <c r="AA16" s="159"/>
      <c r="AB16" s="130"/>
      <c r="AC16" s="130"/>
      <c r="AD16" s="129"/>
      <c r="AE16" s="130"/>
      <c r="AF16" s="132"/>
      <c r="AG16" s="133"/>
      <c r="AH16" s="134"/>
      <c r="AI16" s="135"/>
      <c r="AJ16" s="136"/>
    </row>
    <row r="17" spans="2:36" s="123" customFormat="1" ht="19.899999999999999" customHeight="1">
      <c r="B17" s="304" t="s">
        <v>131</v>
      </c>
      <c r="C17" s="369">
        <f>'CE con PPA lordo e netto'!C16</f>
        <v>2595325</v>
      </c>
      <c r="D17" s="430"/>
      <c r="E17" s="318">
        <f>SUM(E9:E16)</f>
        <v>0</v>
      </c>
      <c r="F17" s="321">
        <f>SUM(F9:F16)</f>
        <v>-55937</v>
      </c>
      <c r="G17" s="318">
        <f>SUM(G9:G16)</f>
        <v>0</v>
      </c>
      <c r="H17" s="318">
        <f>SUM(H9:H16)</f>
        <v>0</v>
      </c>
      <c r="I17" s="318">
        <f>SUM(I9:I16)</f>
        <v>0</v>
      </c>
      <c r="J17" s="430"/>
      <c r="K17" s="318">
        <f t="shared" ref="K17:M17" si="2">SUM(K9:K16)</f>
        <v>0</v>
      </c>
      <c r="L17" s="318">
        <f t="shared" si="2"/>
        <v>0</v>
      </c>
      <c r="M17" s="430">
        <f t="shared" si="2"/>
        <v>0</v>
      </c>
      <c r="N17" s="439">
        <f>SUM(N9:N16)-N13</f>
        <v>2539388</v>
      </c>
      <c r="O17" s="369"/>
      <c r="P17" s="319"/>
      <c r="Q17" s="304" t="str">
        <f t="shared" si="1"/>
        <v>Operating income (including the effects of the PPA)</v>
      </c>
      <c r="R17" s="321"/>
      <c r="S17" s="675">
        <f>'CE con PPA lordo e netto'!G16</f>
        <v>2333994</v>
      </c>
      <c r="T17" s="676"/>
      <c r="U17" s="677">
        <f>U16</f>
        <v>0</v>
      </c>
      <c r="V17" s="677">
        <f>V16</f>
        <v>0</v>
      </c>
      <c r="W17" s="677">
        <f>W14</f>
        <v>0</v>
      </c>
      <c r="X17" s="676">
        <v>0</v>
      </c>
      <c r="Y17" s="675">
        <f>SUM(Y9:Y16)-Y13</f>
        <v>2333994</v>
      </c>
      <c r="Z17" s="320"/>
      <c r="AA17" s="319"/>
      <c r="AB17" s="27"/>
      <c r="AC17" s="138"/>
      <c r="AD17" s="137"/>
      <c r="AE17" s="139"/>
      <c r="AF17" s="140"/>
      <c r="AG17" s="141"/>
      <c r="AH17" s="142"/>
      <c r="AI17" s="142"/>
      <c r="AJ17" s="142"/>
    </row>
    <row r="18" spans="2:36" s="123" customFormat="1" ht="18" customHeight="1">
      <c r="B18" s="303" t="s">
        <v>77</v>
      </c>
      <c r="C18" s="368">
        <f>'CE con PPA lordo e netto'!C18</f>
        <v>-1096674</v>
      </c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438">
        <f>SUM(C18:M18)</f>
        <v>-1096674</v>
      </c>
      <c r="O18" s="368"/>
      <c r="P18" s="319"/>
      <c r="Q18" s="381" t="str">
        <f t="shared" si="1"/>
        <v>Staff costs</v>
      </c>
      <c r="R18" s="311"/>
      <c r="S18" s="669">
        <f>'CE con PPA lordo e netto'!G18</f>
        <v>-953785</v>
      </c>
      <c r="T18" s="670"/>
      <c r="U18" s="669"/>
      <c r="V18" s="669"/>
      <c r="W18" s="669"/>
      <c r="X18" s="670"/>
      <c r="Y18" s="669">
        <f>SUM(S18:X18)</f>
        <v>-953785</v>
      </c>
      <c r="Z18" s="311"/>
      <c r="AA18" s="319"/>
      <c r="AB18" s="26"/>
      <c r="AC18" s="28"/>
      <c r="AD18" s="137"/>
      <c r="AE18" s="130"/>
      <c r="AF18" s="132"/>
      <c r="AG18" s="141"/>
      <c r="AH18" s="134"/>
      <c r="AI18" s="136"/>
      <c r="AJ18" s="136"/>
    </row>
    <row r="19" spans="2:36" ht="18" customHeight="1">
      <c r="B19" s="300" t="s">
        <v>78</v>
      </c>
      <c r="C19" s="364">
        <f>'CE con PPA lordo e netto'!C19</f>
        <v>-577873</v>
      </c>
      <c r="D19" s="316"/>
      <c r="E19" s="312"/>
      <c r="F19" s="312"/>
      <c r="G19" s="312"/>
      <c r="H19" s="312"/>
      <c r="I19" s="312"/>
      <c r="J19" s="316"/>
      <c r="K19" s="312"/>
      <c r="L19" s="312"/>
      <c r="M19" s="316"/>
      <c r="N19" s="435">
        <f>SUM(C19:M19)</f>
        <v>-577873</v>
      </c>
      <c r="O19" s="364"/>
      <c r="P19" s="159"/>
      <c r="Q19" s="338" t="str">
        <f t="shared" si="1"/>
        <v>Other administrative expenses</v>
      </c>
      <c r="R19" s="312"/>
      <c r="S19" s="671">
        <f>'CE con PPA lordo e netto'!G19</f>
        <v>-493409</v>
      </c>
      <c r="T19" s="670"/>
      <c r="U19" s="671"/>
      <c r="V19" s="671"/>
      <c r="W19" s="671"/>
      <c r="X19" s="670"/>
      <c r="Y19" s="671">
        <f>SUM(S19:X19)</f>
        <v>-493409</v>
      </c>
      <c r="Z19" s="312"/>
      <c r="AA19" s="159"/>
      <c r="AB19" s="26"/>
      <c r="AC19" s="28"/>
      <c r="AD19" s="129"/>
      <c r="AE19" s="130"/>
      <c r="AF19" s="132"/>
      <c r="AG19" s="133"/>
      <c r="AH19" s="134"/>
      <c r="AI19" s="135"/>
      <c r="AJ19" s="136"/>
    </row>
    <row r="20" spans="2:36" ht="25.5">
      <c r="B20" s="691" t="s">
        <v>132</v>
      </c>
      <c r="C20" s="368">
        <f>'CE con PPA lordo e netto'!C20</f>
        <v>-114942</v>
      </c>
      <c r="D20" s="316"/>
      <c r="E20" s="316"/>
      <c r="F20" s="316"/>
      <c r="G20" s="316"/>
      <c r="H20" s="316"/>
      <c r="I20" s="316"/>
      <c r="J20" s="316"/>
      <c r="K20" s="316"/>
      <c r="L20" s="316"/>
      <c r="M20" s="316"/>
      <c r="N20" s="438">
        <f>SUM(C20:M20)</f>
        <v>-114942</v>
      </c>
      <c r="O20" s="368"/>
      <c r="P20" s="159"/>
      <c r="Q20" s="383" t="s">
        <v>132</v>
      </c>
      <c r="R20" s="316"/>
      <c r="S20" s="670">
        <f>'CE con PPA lordo e netto'!G20</f>
        <v>-105995</v>
      </c>
      <c r="T20" s="670"/>
      <c r="U20" s="670"/>
      <c r="V20" s="670"/>
      <c r="W20" s="670"/>
      <c r="X20" s="670"/>
      <c r="Y20" s="670">
        <f>SUM(S20:X20)</f>
        <v>-105995</v>
      </c>
      <c r="Z20" s="316"/>
      <c r="AA20" s="159"/>
      <c r="AB20" s="131"/>
      <c r="AC20" s="130"/>
      <c r="AD20" s="129"/>
      <c r="AE20" s="130"/>
      <c r="AF20" s="132"/>
      <c r="AG20" s="133"/>
      <c r="AH20" s="134"/>
      <c r="AI20" s="135"/>
      <c r="AJ20" s="136"/>
    </row>
    <row r="21" spans="2:36" s="123" customFormat="1" ht="19.899999999999999" customHeight="1">
      <c r="B21" s="304" t="s">
        <v>134</v>
      </c>
      <c r="C21" s="369">
        <f>'CE con PPA lordo e netto'!C23</f>
        <v>-1789489</v>
      </c>
      <c r="D21" s="430"/>
      <c r="E21" s="318">
        <f>SUM(E18:E20)</f>
        <v>0</v>
      </c>
      <c r="F21" s="318">
        <f>SUM(F18:F20)</f>
        <v>0</v>
      </c>
      <c r="G21" s="318">
        <f>SUM(G18:G20)</f>
        <v>0</v>
      </c>
      <c r="H21" s="318">
        <f>SUM(H18:H20)</f>
        <v>0</v>
      </c>
      <c r="I21" s="318">
        <f>SUM(I18:I20)</f>
        <v>0</v>
      </c>
      <c r="J21" s="430"/>
      <c r="K21" s="318">
        <f>SUM(K18:K20)</f>
        <v>0</v>
      </c>
      <c r="L21" s="318">
        <f>SUM(L18:L20)</f>
        <v>0</v>
      </c>
      <c r="M21" s="430">
        <f t="shared" ref="M21:N21" si="3">SUM(M18:M20)</f>
        <v>0</v>
      </c>
      <c r="N21" s="439">
        <f t="shared" si="3"/>
        <v>-1789489</v>
      </c>
      <c r="O21" s="369"/>
      <c r="P21" s="322"/>
      <c r="Q21" s="304" t="s">
        <v>133</v>
      </c>
      <c r="R21" s="321"/>
      <c r="S21" s="675">
        <f>'CE con PPA lordo e netto'!G23</f>
        <v>-1553189</v>
      </c>
      <c r="T21" s="676"/>
      <c r="U21" s="677">
        <f>U19</f>
        <v>0</v>
      </c>
      <c r="V21" s="677">
        <v>0</v>
      </c>
      <c r="W21" s="677">
        <f>W20</f>
        <v>0</v>
      </c>
      <c r="X21" s="676">
        <f>X20</f>
        <v>0</v>
      </c>
      <c r="Y21" s="675">
        <f>SUM(Y18:Y20)</f>
        <v>-1553189</v>
      </c>
      <c r="Z21" s="320"/>
      <c r="AA21" s="319"/>
      <c r="AB21" s="143"/>
      <c r="AC21" s="138"/>
      <c r="AD21" s="137"/>
      <c r="AE21" s="139"/>
      <c r="AF21" s="140"/>
      <c r="AG21" s="141"/>
      <c r="AH21" s="142"/>
      <c r="AI21" s="142"/>
      <c r="AJ21" s="142"/>
    </row>
    <row r="22" spans="2:36" s="123" customFormat="1" ht="19.899999999999999" customHeight="1">
      <c r="B22" s="305" t="s">
        <v>136</v>
      </c>
      <c r="C22" s="370">
        <f>'CE con PPA lordo e netto'!C25</f>
        <v>805836</v>
      </c>
      <c r="D22" s="430"/>
      <c r="E22" s="323">
        <f>E17+E21</f>
        <v>0</v>
      </c>
      <c r="F22" s="324">
        <f>F17+F21</f>
        <v>-55937</v>
      </c>
      <c r="G22" s="323">
        <f>G17+G21</f>
        <v>0</v>
      </c>
      <c r="H22" s="323">
        <f>H17+H21</f>
        <v>0</v>
      </c>
      <c r="I22" s="323">
        <f>I17+I21</f>
        <v>0</v>
      </c>
      <c r="J22" s="430"/>
      <c r="K22" s="323">
        <f t="shared" ref="K22:M22" si="4">K17+K21</f>
        <v>0</v>
      </c>
      <c r="L22" s="323">
        <f t="shared" si="4"/>
        <v>0</v>
      </c>
      <c r="M22" s="430">
        <f t="shared" si="4"/>
        <v>0</v>
      </c>
      <c r="N22" s="324">
        <f>N17+N21</f>
        <v>749899</v>
      </c>
      <c r="O22" s="370"/>
      <c r="P22" s="319"/>
      <c r="Q22" s="305" t="s">
        <v>135</v>
      </c>
      <c r="R22" s="324"/>
      <c r="S22" s="678">
        <f>'CE con PPA lordo e netto'!G25</f>
        <v>780805</v>
      </c>
      <c r="T22" s="676"/>
      <c r="U22" s="679">
        <f>U21</f>
        <v>0</v>
      </c>
      <c r="V22" s="679">
        <f>V17</f>
        <v>0</v>
      </c>
      <c r="W22" s="679">
        <f>W17+W21</f>
        <v>0</v>
      </c>
      <c r="X22" s="676">
        <f>X21</f>
        <v>0</v>
      </c>
      <c r="Y22" s="678">
        <f>Y17+Y21</f>
        <v>780805</v>
      </c>
      <c r="Z22" s="324"/>
      <c r="AA22" s="319"/>
      <c r="AB22" s="144"/>
      <c r="AC22" s="144"/>
      <c r="AD22" s="137"/>
      <c r="AE22" s="144"/>
      <c r="AF22" s="140"/>
      <c r="AG22" s="141"/>
      <c r="AH22" s="142"/>
      <c r="AI22" s="145"/>
      <c r="AJ22" s="145"/>
    </row>
    <row r="23" spans="2:36" s="123" customFormat="1" ht="18" customHeight="1">
      <c r="B23" s="303" t="s">
        <v>85</v>
      </c>
      <c r="C23" s="368">
        <f>'CE con PPA lordo e netto'!C27</f>
        <v>-417680</v>
      </c>
      <c r="D23" s="316"/>
      <c r="E23" s="316"/>
      <c r="F23" s="316"/>
      <c r="G23" s="316"/>
      <c r="H23" s="316"/>
      <c r="I23" s="316"/>
      <c r="J23" s="316"/>
      <c r="K23" s="316"/>
      <c r="L23" s="316"/>
      <c r="M23" s="316"/>
      <c r="N23" s="438">
        <f>SUM(C23:M23)</f>
        <v>-417680</v>
      </c>
      <c r="O23" s="368"/>
      <c r="P23" s="319"/>
      <c r="Q23" s="381" t="s">
        <v>85</v>
      </c>
      <c r="R23" s="311"/>
      <c r="S23" s="669">
        <f>'CE con PPA lordo e netto'!G27</f>
        <v>-1373754</v>
      </c>
      <c r="T23" s="670"/>
      <c r="U23" s="669"/>
      <c r="V23" s="669"/>
      <c r="W23" s="669"/>
      <c r="X23" s="670"/>
      <c r="Y23" s="669">
        <f>SUM(S23:X23)</f>
        <v>-1373754</v>
      </c>
      <c r="Z23" s="311"/>
      <c r="AA23" s="319"/>
      <c r="AB23" s="131"/>
      <c r="AC23" s="130"/>
      <c r="AD23" s="137"/>
      <c r="AE23" s="130"/>
      <c r="AF23" s="132"/>
      <c r="AG23" s="141"/>
      <c r="AH23" s="146"/>
      <c r="AI23" s="135"/>
      <c r="AJ23" s="136"/>
    </row>
    <row r="24" spans="2:36" ht="18" customHeight="1">
      <c r="B24" s="306" t="s">
        <v>86</v>
      </c>
      <c r="C24" s="364">
        <f>'CE con PPA lordo e netto'!C28</f>
        <v>-130363</v>
      </c>
      <c r="D24" s="316"/>
      <c r="E24" s="312"/>
      <c r="F24" s="312"/>
      <c r="G24" s="312"/>
      <c r="H24" s="312"/>
      <c r="I24" s="312"/>
      <c r="J24" s="316"/>
      <c r="K24" s="312">
        <v>89265</v>
      </c>
      <c r="L24" s="312">
        <v>32371</v>
      </c>
      <c r="M24" s="316"/>
      <c r="N24" s="435">
        <f>SUM(C24:M24)</f>
        <v>-8727</v>
      </c>
      <c r="O24" s="364"/>
      <c r="P24" s="159"/>
      <c r="Q24" s="382" t="s">
        <v>86</v>
      </c>
      <c r="R24" s="312"/>
      <c r="S24" s="671">
        <f>'CE con PPA lordo e netto'!G28</f>
        <v>-50853</v>
      </c>
      <c r="T24" s="670"/>
      <c r="U24" s="671"/>
      <c r="V24" s="671"/>
      <c r="W24" s="671"/>
      <c r="X24" s="670"/>
      <c r="Y24" s="671">
        <f>SUM(S24:X24)</f>
        <v>-50853</v>
      </c>
      <c r="Z24" s="312"/>
      <c r="AA24" s="159"/>
      <c r="AB24" s="131"/>
      <c r="AC24" s="130"/>
      <c r="AD24" s="129"/>
      <c r="AE24" s="130"/>
      <c r="AF24" s="147"/>
      <c r="AG24" s="133"/>
      <c r="AH24" s="134"/>
      <c r="AI24" s="135"/>
      <c r="AJ24" s="136"/>
    </row>
    <row r="25" spans="2:36" ht="18" customHeight="1">
      <c r="B25" s="300" t="s">
        <v>87</v>
      </c>
      <c r="C25" s="364">
        <f>'CE con PPA lordo e netto'!C29</f>
        <v>-10461</v>
      </c>
      <c r="D25" s="316"/>
      <c r="E25" s="312"/>
      <c r="F25" s="312"/>
      <c r="G25" s="312"/>
      <c r="H25" s="312"/>
      <c r="I25" s="312"/>
      <c r="J25" s="316"/>
      <c r="K25" s="312"/>
      <c r="L25" s="312"/>
      <c r="M25" s="316"/>
      <c r="N25" s="435">
        <f>SUM(C25:M25)</f>
        <v>-10461</v>
      </c>
      <c r="O25" s="364"/>
      <c r="P25" s="159"/>
      <c r="Q25" s="338" t="s">
        <v>87</v>
      </c>
      <c r="R25" s="312"/>
      <c r="S25" s="671">
        <f>'CE con PPA lordo e netto'!G29</f>
        <v>-30201</v>
      </c>
      <c r="T25" s="670"/>
      <c r="U25" s="671"/>
      <c r="V25" s="671"/>
      <c r="W25" s="671"/>
      <c r="X25" s="670"/>
      <c r="Y25" s="671">
        <f>SUM(S25:X25)</f>
        <v>-30201</v>
      </c>
      <c r="Z25" s="312"/>
      <c r="AA25" s="159"/>
      <c r="AB25" s="131"/>
      <c r="AC25" s="130"/>
      <c r="AD25" s="129"/>
      <c r="AE25" s="130"/>
      <c r="AF25" s="147"/>
      <c r="AG25" s="133"/>
      <c r="AH25" s="134"/>
      <c r="AI25" s="135"/>
      <c r="AJ25" s="136"/>
    </row>
    <row r="26" spans="2:36" ht="18" customHeight="1">
      <c r="B26" s="307" t="s">
        <v>111</v>
      </c>
      <c r="C26" s="368">
        <f>'CE con PPA lordo e netto'!C30</f>
        <v>1080</v>
      </c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438">
        <f>SUM(C26:M26)</f>
        <v>1080</v>
      </c>
      <c r="O26" s="368"/>
      <c r="P26" s="159"/>
      <c r="Q26" s="383" t="s">
        <v>88</v>
      </c>
      <c r="R26" s="316"/>
      <c r="S26" s="670">
        <f>'CE con PPA lordo e netto'!G30</f>
        <v>1942</v>
      </c>
      <c r="T26" s="670"/>
      <c r="U26" s="670"/>
      <c r="V26" s="670"/>
      <c r="W26" s="670"/>
      <c r="X26" s="670"/>
      <c r="Y26" s="670">
        <f>SUM(S26:X26)</f>
        <v>1942</v>
      </c>
      <c r="Z26" s="316"/>
      <c r="AA26" s="159"/>
      <c r="AB26" s="130"/>
      <c r="AC26" s="130"/>
      <c r="AD26" s="129"/>
      <c r="AE26" s="130"/>
      <c r="AF26" s="132"/>
      <c r="AG26" s="133"/>
      <c r="AH26" s="134"/>
      <c r="AI26" s="136"/>
      <c r="AJ26" s="136"/>
    </row>
    <row r="27" spans="2:36" s="123" customFormat="1" ht="24" customHeight="1">
      <c r="B27" s="308" t="s">
        <v>138</v>
      </c>
      <c r="C27" s="369">
        <f>'CE con PPA lordo e netto'!C31</f>
        <v>248412</v>
      </c>
      <c r="D27" s="431"/>
      <c r="E27" s="318">
        <f>E22+SUM(E23:E26)</f>
        <v>0</v>
      </c>
      <c r="F27" s="321">
        <f>F22+SUM(F23:F26)</f>
        <v>-55937</v>
      </c>
      <c r="G27" s="318">
        <f>G22+SUM(G23:G26)</f>
        <v>0</v>
      </c>
      <c r="H27" s="318">
        <f>H22+SUM(H23:H26)</f>
        <v>0</v>
      </c>
      <c r="I27" s="318">
        <f>I22+SUM(I23:I26)</f>
        <v>0</v>
      </c>
      <c r="J27" s="431"/>
      <c r="K27" s="317">
        <f>K22+SUM(K23:K26)</f>
        <v>89265</v>
      </c>
      <c r="L27" s="317">
        <f>L22+SUM(L23:L26)</f>
        <v>32371</v>
      </c>
      <c r="M27" s="430">
        <f t="shared" ref="M27:N27" si="5">M22+SUM(M23:M26)</f>
        <v>0</v>
      </c>
      <c r="N27" s="439">
        <f t="shared" si="5"/>
        <v>314111</v>
      </c>
      <c r="O27" s="369"/>
      <c r="P27" s="319"/>
      <c r="Q27" s="308" t="s">
        <v>137</v>
      </c>
      <c r="R27" s="321"/>
      <c r="S27" s="675">
        <f>'CE con PPA lordo e netto'!G31</f>
        <v>-672061</v>
      </c>
      <c r="T27" s="676"/>
      <c r="U27" s="677">
        <f>U24+U26+U22</f>
        <v>0</v>
      </c>
      <c r="V27" s="677">
        <f>V24+V26+V22</f>
        <v>0</v>
      </c>
      <c r="W27" s="677">
        <f>W24+W26+W22</f>
        <v>0</v>
      </c>
      <c r="X27" s="676">
        <f>X24+X26+X22+X25</f>
        <v>0</v>
      </c>
      <c r="Y27" s="675">
        <f>Y22+SUM(Y23:Y26)</f>
        <v>-672061</v>
      </c>
      <c r="Z27" s="321"/>
      <c r="AA27" s="319"/>
      <c r="AB27" s="144"/>
      <c r="AC27" s="144"/>
      <c r="AD27" s="137"/>
      <c r="AE27" s="144"/>
      <c r="AF27" s="140"/>
      <c r="AG27" s="141"/>
      <c r="AH27" s="142"/>
      <c r="AI27" s="145"/>
      <c r="AJ27" s="145"/>
    </row>
    <row r="28" spans="2:36" ht="18" customHeight="1">
      <c r="B28" s="299" t="s">
        <v>114</v>
      </c>
      <c r="C28" s="363">
        <f>'CE con PPA lordo e netto'!C33</f>
        <v>-112193</v>
      </c>
      <c r="D28" s="316"/>
      <c r="E28" s="311"/>
      <c r="F28" s="311">
        <v>18499</v>
      </c>
      <c r="G28" s="311"/>
      <c r="H28" s="311"/>
      <c r="I28" s="311"/>
      <c r="J28" s="316"/>
      <c r="K28" s="311">
        <v>-24548</v>
      </c>
      <c r="L28" s="311">
        <v>-9761</v>
      </c>
      <c r="M28" s="316"/>
      <c r="N28" s="434">
        <f t="shared" ref="N28:N35" si="6">SUM(C28:M28)</f>
        <v>-128003</v>
      </c>
      <c r="O28" s="363"/>
      <c r="P28" s="159"/>
      <c r="Q28" s="380" t="s">
        <v>91</v>
      </c>
      <c r="R28" s="311"/>
      <c r="S28" s="669">
        <f>'CE con PPA lordo e netto'!G33</f>
        <v>161719</v>
      </c>
      <c r="T28" s="670"/>
      <c r="U28" s="669"/>
      <c r="V28" s="669"/>
      <c r="W28" s="669"/>
      <c r="X28" s="670"/>
      <c r="Y28" s="669">
        <f t="shared" ref="Y28:Y34" si="7">SUM(S28:X28)</f>
        <v>161719</v>
      </c>
      <c r="Z28" s="311"/>
      <c r="AA28" s="159"/>
      <c r="AB28" s="130"/>
      <c r="AC28" s="130"/>
      <c r="AD28" s="129"/>
      <c r="AE28" s="130"/>
      <c r="AF28" s="132"/>
      <c r="AG28" s="133"/>
      <c r="AH28" s="134"/>
      <c r="AI28" s="136"/>
      <c r="AJ28" s="136"/>
    </row>
    <row r="29" spans="2:36" ht="18" customHeight="1">
      <c r="B29" s="464" t="s">
        <v>115</v>
      </c>
      <c r="C29" s="364">
        <f>'CE con PPA lordo e netto'!C35</f>
        <v>-18837</v>
      </c>
      <c r="D29" s="316"/>
      <c r="E29" s="312"/>
      <c r="F29" s="312"/>
      <c r="G29" s="312"/>
      <c r="H29" s="312"/>
      <c r="I29" s="312"/>
      <c r="J29" s="316"/>
      <c r="K29" s="312"/>
      <c r="L29" s="312"/>
      <c r="M29" s="316"/>
      <c r="N29" s="435">
        <f t="shared" si="6"/>
        <v>-18837</v>
      </c>
      <c r="O29" s="364"/>
      <c r="P29" s="159"/>
      <c r="Q29" s="338" t="s">
        <v>92</v>
      </c>
      <c r="R29" s="312"/>
      <c r="S29" s="671">
        <f>'CE con PPA lordo e netto'!G35</f>
        <v>9565</v>
      </c>
      <c r="T29" s="670"/>
      <c r="U29" s="671"/>
      <c r="V29" s="671"/>
      <c r="W29" s="671"/>
      <c r="X29" s="670"/>
      <c r="Y29" s="671">
        <f t="shared" si="7"/>
        <v>9565</v>
      </c>
      <c r="Z29" s="312"/>
      <c r="AA29" s="159"/>
      <c r="AB29" s="130"/>
      <c r="AC29" s="130"/>
      <c r="AD29" s="129"/>
      <c r="AE29" s="130"/>
      <c r="AF29" s="132"/>
      <c r="AG29" s="133"/>
      <c r="AH29" s="134"/>
      <c r="AI29" s="136"/>
      <c r="AJ29" s="136"/>
    </row>
    <row r="30" spans="2:36" ht="28.15" customHeight="1">
      <c r="B30" s="340" t="s">
        <v>112</v>
      </c>
      <c r="C30" s="369">
        <f>'CE con PPA lordo e netto'!C38</f>
        <v>117382</v>
      </c>
      <c r="D30" s="432"/>
      <c r="E30" s="318">
        <f>E27+E28+E29</f>
        <v>0</v>
      </c>
      <c r="F30" s="321">
        <f>F27+F28+F29</f>
        <v>-37438</v>
      </c>
      <c r="G30" s="318">
        <f>G27+G28+G29</f>
        <v>0</v>
      </c>
      <c r="H30" s="318">
        <f>H27+H28+H29</f>
        <v>0</v>
      </c>
      <c r="I30" s="318">
        <f>I27+I28+I29</f>
        <v>0</v>
      </c>
      <c r="J30" s="432"/>
      <c r="K30" s="321">
        <f>K27+K28+K29</f>
        <v>64717</v>
      </c>
      <c r="L30" s="321">
        <f>L27+L28+L29</f>
        <v>22610</v>
      </c>
      <c r="M30" s="430">
        <f>M27+M28+M29</f>
        <v>0</v>
      </c>
      <c r="N30" s="439">
        <f t="shared" si="6"/>
        <v>167271</v>
      </c>
      <c r="O30" s="371"/>
      <c r="P30" s="159"/>
      <c r="Q30" s="340" t="s">
        <v>94</v>
      </c>
      <c r="R30" s="325"/>
      <c r="S30" s="675">
        <f>'CE con PPA lordo e netto'!G38</f>
        <v>-500777</v>
      </c>
      <c r="T30" s="676"/>
      <c r="U30" s="677">
        <f t="shared" ref="U30:X30" si="8">U27+U28+U29</f>
        <v>0</v>
      </c>
      <c r="V30" s="677">
        <f t="shared" si="8"/>
        <v>0</v>
      </c>
      <c r="W30" s="677">
        <f t="shared" si="8"/>
        <v>0</v>
      </c>
      <c r="X30" s="676">
        <f t="shared" si="8"/>
        <v>0</v>
      </c>
      <c r="Y30" s="675">
        <f t="shared" si="7"/>
        <v>-500777</v>
      </c>
      <c r="Z30" s="325"/>
      <c r="AA30" s="159"/>
      <c r="AB30" s="130"/>
      <c r="AC30" s="130"/>
      <c r="AD30" s="129"/>
      <c r="AE30" s="130"/>
      <c r="AF30" s="132"/>
      <c r="AG30" s="133"/>
      <c r="AH30" s="134"/>
      <c r="AI30" s="136"/>
      <c r="AJ30" s="136"/>
    </row>
    <row r="31" spans="2:36" ht="18" customHeight="1">
      <c r="B31" s="385" t="s">
        <v>95</v>
      </c>
      <c r="C31" s="363">
        <f>'CE con PPA lordo e netto'!C39</f>
        <v>-3593</v>
      </c>
      <c r="D31" s="316"/>
      <c r="E31" s="316"/>
      <c r="F31" s="316"/>
      <c r="G31" s="316"/>
      <c r="H31" s="316"/>
      <c r="I31" s="316">
        <v>3593</v>
      </c>
      <c r="J31" s="316"/>
      <c r="K31" s="316"/>
      <c r="L31" s="316"/>
      <c r="M31" s="316"/>
      <c r="N31" s="440">
        <f t="shared" si="6"/>
        <v>0</v>
      </c>
      <c r="O31" s="368"/>
      <c r="P31" s="159"/>
      <c r="Q31" s="374" t="s">
        <v>95</v>
      </c>
      <c r="R31" s="316"/>
      <c r="S31" s="669">
        <f>'CE con PPA lordo e netto'!G39</f>
        <v>-207897</v>
      </c>
      <c r="T31" s="670"/>
      <c r="U31" s="670">
        <v>207897</v>
      </c>
      <c r="V31" s="670"/>
      <c r="W31" s="670"/>
      <c r="X31" s="670"/>
      <c r="Y31" s="680">
        <f t="shared" si="7"/>
        <v>0</v>
      </c>
      <c r="Z31" s="316"/>
      <c r="AA31" s="159"/>
      <c r="AB31" s="130"/>
      <c r="AC31" s="130"/>
      <c r="AD31" s="129"/>
      <c r="AE31" s="130"/>
      <c r="AF31" s="132"/>
      <c r="AG31" s="133"/>
      <c r="AH31" s="134"/>
      <c r="AI31" s="136"/>
      <c r="AJ31" s="136"/>
    </row>
    <row r="32" spans="2:36" ht="18" customHeight="1">
      <c r="B32" s="424" t="s">
        <v>96</v>
      </c>
      <c r="C32" s="474">
        <f>'CE con PPA lordo e netto'!C40</f>
        <v>0</v>
      </c>
      <c r="D32" s="316"/>
      <c r="E32" s="312"/>
      <c r="F32" s="312"/>
      <c r="G32" s="312"/>
      <c r="H32" s="312"/>
      <c r="I32" s="312"/>
      <c r="J32" s="316"/>
      <c r="K32" s="312"/>
      <c r="L32" s="312"/>
      <c r="M32" s="316"/>
      <c r="N32" s="437">
        <f t="shared" si="6"/>
        <v>0</v>
      </c>
      <c r="O32" s="364"/>
      <c r="P32" s="159"/>
      <c r="Q32" s="419" t="s">
        <v>96</v>
      </c>
      <c r="R32" s="316"/>
      <c r="S32" s="671">
        <f>'CE con PPA lordo e netto'!G40</f>
        <v>-37936</v>
      </c>
      <c r="T32" s="670"/>
      <c r="U32" s="671"/>
      <c r="V32" s="671">
        <v>37936</v>
      </c>
      <c r="W32" s="671"/>
      <c r="X32" s="670"/>
      <c r="Y32" s="674">
        <f t="shared" si="7"/>
        <v>0</v>
      </c>
      <c r="Z32" s="312"/>
      <c r="AA32" s="159"/>
      <c r="AB32" s="130"/>
      <c r="AC32" s="130"/>
      <c r="AD32" s="129"/>
      <c r="AE32" s="130"/>
      <c r="AF32" s="132"/>
      <c r="AG32" s="133"/>
      <c r="AH32" s="136"/>
      <c r="AI32" s="136"/>
      <c r="AJ32" s="136"/>
    </row>
    <row r="33" spans="2:36" ht="18" customHeight="1">
      <c r="B33" s="424" t="s">
        <v>97</v>
      </c>
      <c r="C33" s="443">
        <f>'CE con PPA lordo e netto'!C41</f>
        <v>-6455</v>
      </c>
      <c r="D33" s="316"/>
      <c r="E33" s="312"/>
      <c r="F33" s="312"/>
      <c r="G33" s="312"/>
      <c r="H33" s="312">
        <v>6455</v>
      </c>
      <c r="I33" s="312"/>
      <c r="J33" s="316"/>
      <c r="K33" s="312"/>
      <c r="L33" s="312"/>
      <c r="M33" s="316"/>
      <c r="N33" s="437">
        <f t="shared" si="6"/>
        <v>0</v>
      </c>
      <c r="O33" s="364"/>
      <c r="P33" s="159"/>
      <c r="Q33" s="419"/>
      <c r="R33" s="316"/>
      <c r="S33" s="671">
        <f>'CE con PPA lordo e netto'!G41</f>
        <v>-7903</v>
      </c>
      <c r="T33" s="670"/>
      <c r="U33" s="671"/>
      <c r="V33" s="671"/>
      <c r="W33" s="671">
        <v>7903</v>
      </c>
      <c r="X33" s="670"/>
      <c r="Y33" s="674">
        <f t="shared" si="7"/>
        <v>0</v>
      </c>
      <c r="Z33" s="312"/>
      <c r="AA33" s="159"/>
      <c r="AB33" s="130"/>
      <c r="AC33" s="130"/>
      <c r="AD33" s="129"/>
      <c r="AE33" s="130"/>
      <c r="AF33" s="132"/>
      <c r="AG33" s="133"/>
      <c r="AH33" s="136"/>
      <c r="AI33" s="136"/>
      <c r="AJ33" s="136"/>
    </row>
    <row r="34" spans="2:36" ht="18" customHeight="1">
      <c r="B34" s="424" t="s">
        <v>99</v>
      </c>
      <c r="C34" s="443">
        <f>'CE con PPA lordo e netto'!C43</f>
        <v>-21159</v>
      </c>
      <c r="D34" s="316"/>
      <c r="E34" s="478"/>
      <c r="F34" s="478"/>
      <c r="G34" s="312">
        <v>21159</v>
      </c>
      <c r="H34" s="312"/>
      <c r="I34" s="478"/>
      <c r="J34" s="316"/>
      <c r="K34" s="478"/>
      <c r="L34" s="478"/>
      <c r="M34" s="316"/>
      <c r="N34" s="437">
        <f t="shared" si="6"/>
        <v>0</v>
      </c>
      <c r="O34" s="479"/>
      <c r="P34" s="159"/>
      <c r="Q34" s="480"/>
      <c r="R34" s="316"/>
      <c r="S34" s="674">
        <f>'CE con PPA lordo e netto'!G43</f>
        <v>0</v>
      </c>
      <c r="T34" s="670"/>
      <c r="U34" s="681"/>
      <c r="V34" s="681"/>
      <c r="W34" s="681"/>
      <c r="X34" s="670"/>
      <c r="Y34" s="674">
        <f t="shared" si="7"/>
        <v>0</v>
      </c>
      <c r="Z34" s="478"/>
      <c r="AA34" s="159"/>
      <c r="AB34" s="130"/>
      <c r="AC34" s="130"/>
      <c r="AD34" s="129"/>
      <c r="AE34" s="130"/>
      <c r="AF34" s="132"/>
      <c r="AG34" s="133"/>
      <c r="AH34" s="136"/>
      <c r="AI34" s="136"/>
      <c r="AJ34" s="136"/>
    </row>
    <row r="35" spans="2:36" ht="18" customHeight="1">
      <c r="B35" s="424" t="s">
        <v>100</v>
      </c>
      <c r="C35" s="443">
        <f>'CE con PPA lordo e netto'!C45</f>
        <v>616240</v>
      </c>
      <c r="D35" s="316"/>
      <c r="E35" s="478">
        <v>-616240</v>
      </c>
      <c r="F35" s="478"/>
      <c r="G35" s="478"/>
      <c r="H35" s="478"/>
      <c r="I35" s="478"/>
      <c r="J35" s="316"/>
      <c r="K35" s="478"/>
      <c r="L35" s="478"/>
      <c r="M35" s="316"/>
      <c r="N35" s="437">
        <f t="shared" si="6"/>
        <v>0</v>
      </c>
      <c r="O35" s="479"/>
      <c r="P35" s="159"/>
      <c r="Q35" s="480"/>
      <c r="R35" s="316"/>
      <c r="S35" s="674">
        <v>0</v>
      </c>
      <c r="T35" s="670"/>
      <c r="U35" s="681"/>
      <c r="V35" s="681"/>
      <c r="W35" s="681"/>
      <c r="X35" s="670"/>
      <c r="Y35" s="674">
        <v>0</v>
      </c>
      <c r="Z35" s="478"/>
      <c r="AA35" s="159"/>
      <c r="AB35" s="130"/>
      <c r="AC35" s="130"/>
      <c r="AD35" s="129"/>
      <c r="AE35" s="130"/>
      <c r="AF35" s="132"/>
      <c r="AG35" s="133"/>
      <c r="AH35" s="136"/>
      <c r="AI35" s="136"/>
      <c r="AJ35" s="136"/>
    </row>
    <row r="36" spans="2:36" s="123" customFormat="1" ht="22.9" customHeight="1" thickBot="1">
      <c r="B36" s="310" t="s">
        <v>113</v>
      </c>
      <c r="C36" s="372">
        <f>'CE con PPA lordo e netto'!C46</f>
        <v>702415</v>
      </c>
      <c r="D36" s="433"/>
      <c r="E36" s="326">
        <f>E30+E31+E32+E33+E34+E35</f>
        <v>-616240</v>
      </c>
      <c r="F36" s="326">
        <f>F30+F31+F32+F33+F34+F35</f>
        <v>-37438</v>
      </c>
      <c r="G36" s="326">
        <f>G30+G31+G32+G33+G34+G35</f>
        <v>21159</v>
      </c>
      <c r="H36" s="326">
        <f>H30+H31+H32+H33+H34+H35</f>
        <v>6455</v>
      </c>
      <c r="I36" s="326">
        <f>I30+I31+I32+I33+I34+I35</f>
        <v>3593</v>
      </c>
      <c r="J36" s="433"/>
      <c r="K36" s="326">
        <f>K30+K31+K32+K33+K34+K35</f>
        <v>64717</v>
      </c>
      <c r="L36" s="326">
        <f>L30+L31+L32+L33+L34+L35</f>
        <v>22610</v>
      </c>
      <c r="M36" s="433"/>
      <c r="N36" s="444">
        <f>N30+N31+N32+N33+N34+N35</f>
        <v>167271</v>
      </c>
      <c r="O36" s="372"/>
      <c r="P36" s="319"/>
      <c r="Q36" s="310" t="s">
        <v>139</v>
      </c>
      <c r="R36" s="326"/>
      <c r="S36" s="682">
        <f>'CE con PPA lordo e netto'!G46</f>
        <v>-754513</v>
      </c>
      <c r="T36" s="683"/>
      <c r="U36" s="682">
        <f>U31</f>
        <v>207897</v>
      </c>
      <c r="V36" s="682">
        <f>V32</f>
        <v>37936</v>
      </c>
      <c r="W36" s="682">
        <f>W33</f>
        <v>7903</v>
      </c>
      <c r="X36" s="683"/>
      <c r="Y36" s="682">
        <f>Y30+Y31+Y32</f>
        <v>-500777</v>
      </c>
      <c r="Z36" s="326"/>
      <c r="AA36" s="319"/>
      <c r="AB36" s="148"/>
      <c r="AC36" s="148"/>
      <c r="AD36" s="137"/>
      <c r="AE36" s="148"/>
      <c r="AF36" s="140"/>
      <c r="AG36" s="141"/>
      <c r="AH36" s="149"/>
      <c r="AI36" s="150"/>
      <c r="AJ36" s="150"/>
    </row>
    <row r="37" spans="2:36" s="123" customFormat="1" ht="5.0999999999999996" customHeight="1">
      <c r="B37" s="309"/>
      <c r="C37" s="327"/>
      <c r="D37" s="328"/>
      <c r="E37" s="328"/>
      <c r="F37" s="328"/>
      <c r="G37" s="328"/>
      <c r="H37" s="328"/>
      <c r="I37" s="328"/>
      <c r="J37" s="329"/>
      <c r="K37" s="329"/>
      <c r="L37" s="329"/>
      <c r="M37" s="477"/>
      <c r="N37" s="330"/>
      <c r="O37" s="331"/>
      <c r="Q37" s="309"/>
      <c r="R37" s="332"/>
      <c r="S37" s="684"/>
      <c r="T37" s="684"/>
      <c r="U37" s="684"/>
      <c r="V37" s="684"/>
      <c r="W37" s="684"/>
      <c r="X37" s="684"/>
      <c r="Y37" s="685"/>
      <c r="Z37" s="332"/>
      <c r="AB37" s="154"/>
      <c r="AC37" s="154"/>
      <c r="AD37" s="153"/>
      <c r="AE37" s="155"/>
      <c r="AF37" s="156"/>
      <c r="AG37" s="124"/>
      <c r="AH37" s="152"/>
      <c r="AI37" s="151"/>
      <c r="AJ37" s="151"/>
    </row>
    <row r="38" spans="2:36" ht="7.9" customHeight="1">
      <c r="C38" s="159"/>
      <c r="J38" s="57"/>
      <c r="Q38" s="80"/>
      <c r="S38" s="686"/>
      <c r="T38" s="686"/>
      <c r="U38" s="686"/>
      <c r="V38" s="686"/>
      <c r="W38" s="686"/>
      <c r="X38" s="686"/>
      <c r="Y38" s="686"/>
      <c r="AB38" s="74"/>
      <c r="AC38" s="74"/>
      <c r="AD38" s="74"/>
      <c r="AE38" s="74"/>
      <c r="AF38" s="74"/>
      <c r="AG38" s="80"/>
      <c r="AH38" s="80"/>
      <c r="AI38" s="80"/>
      <c r="AJ38" s="80"/>
    </row>
    <row r="39" spans="2:36">
      <c r="D39" s="390"/>
      <c r="F39" s="192"/>
      <c r="H39" s="390"/>
      <c r="I39" s="390"/>
      <c r="J39" s="158"/>
      <c r="M39" s="157"/>
      <c r="N39" s="128"/>
      <c r="S39" s="157"/>
      <c r="T39" s="157"/>
      <c r="U39" s="157"/>
      <c r="V39" s="157"/>
      <c r="W39" s="157"/>
      <c r="X39" s="157"/>
      <c r="Y39" s="128"/>
    </row>
    <row r="40" spans="2:36">
      <c r="C40" s="77"/>
      <c r="F40" s="192"/>
      <c r="J40" s="160"/>
      <c r="M40" s="157"/>
      <c r="N40" s="128"/>
      <c r="S40" s="157"/>
      <c r="T40" s="157"/>
      <c r="U40" s="157"/>
      <c r="V40" s="157"/>
      <c r="W40" s="157"/>
      <c r="X40" s="157"/>
      <c r="Y40" s="128"/>
    </row>
    <row r="41" spans="2:36" ht="13.15" customHeight="1">
      <c r="C41" s="206"/>
      <c r="D41" s="336"/>
      <c r="E41" s="206"/>
      <c r="F41" s="335"/>
      <c r="G41" s="206"/>
      <c r="H41" s="336"/>
      <c r="I41" s="336"/>
      <c r="J41" s="446"/>
      <c r="K41" s="206"/>
      <c r="L41" s="206"/>
      <c r="M41" s="157"/>
      <c r="N41" s="161"/>
      <c r="S41" s="157"/>
      <c r="T41" s="157"/>
      <c r="U41" s="157"/>
      <c r="V41" s="157"/>
      <c r="W41" s="157"/>
      <c r="X41" s="157"/>
      <c r="Y41" s="128"/>
    </row>
    <row r="42" spans="2:36"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57"/>
      <c r="N42" s="16"/>
      <c r="S42" s="157"/>
      <c r="T42" s="157"/>
      <c r="U42" s="157"/>
      <c r="V42" s="157"/>
      <c r="W42" s="157"/>
      <c r="X42" s="157"/>
      <c r="Y42" s="16"/>
    </row>
    <row r="43" spans="2:36"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57"/>
      <c r="N43" s="128"/>
      <c r="S43" s="157"/>
      <c r="T43" s="157"/>
      <c r="U43" s="157"/>
      <c r="V43" s="157"/>
      <c r="W43" s="157"/>
      <c r="X43" s="157"/>
      <c r="Y43" s="128"/>
    </row>
    <row r="44" spans="2:36"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57"/>
      <c r="N44" s="128"/>
      <c r="S44" s="157"/>
      <c r="T44" s="157"/>
      <c r="U44" s="157"/>
      <c r="V44" s="157"/>
      <c r="W44" s="157"/>
      <c r="X44" s="157"/>
      <c r="Y44" s="128"/>
    </row>
    <row r="45" spans="2:36">
      <c r="C45" s="21"/>
      <c r="D45" s="107"/>
      <c r="E45" s="21"/>
      <c r="F45" s="107"/>
      <c r="G45" s="21"/>
      <c r="H45" s="107"/>
      <c r="I45" s="107"/>
      <c r="J45" s="21"/>
      <c r="K45" s="21"/>
      <c r="L45" s="21"/>
      <c r="M45" s="157"/>
      <c r="N45" s="47"/>
      <c r="S45" s="157"/>
      <c r="T45" s="157"/>
      <c r="U45" s="157"/>
      <c r="V45" s="157"/>
      <c r="W45" s="157"/>
      <c r="X45" s="157"/>
      <c r="Y45" s="47"/>
    </row>
    <row r="46" spans="2:36"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2:36"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2:36">
      <c r="C48" s="164"/>
      <c r="D48" s="164"/>
      <c r="E48" s="164"/>
      <c r="F48" s="164"/>
      <c r="G48" s="164"/>
      <c r="H48" s="164"/>
      <c r="I48" s="164"/>
      <c r="J48" s="164"/>
      <c r="K48" s="164"/>
      <c r="L48" s="164"/>
    </row>
    <row r="49" spans="2:17">
      <c r="B49" s="165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Q49" s="165"/>
    </row>
  </sheetData>
  <mergeCells count="22">
    <mergeCell ref="B2:Z2"/>
    <mergeCell ref="C6:C8"/>
    <mergeCell ref="E7:E8"/>
    <mergeCell ref="F7:F8"/>
    <mergeCell ref="H7:H8"/>
    <mergeCell ref="K7:K8"/>
    <mergeCell ref="J7:J8"/>
    <mergeCell ref="U7:U8"/>
    <mergeCell ref="V7:V8"/>
    <mergeCell ref="E6:I6"/>
    <mergeCell ref="Y6:Y8"/>
    <mergeCell ref="M7:M8"/>
    <mergeCell ref="W7:W8"/>
    <mergeCell ref="N6:N8"/>
    <mergeCell ref="S6:S8"/>
    <mergeCell ref="X7:X8"/>
    <mergeCell ref="U6:W6"/>
    <mergeCell ref="K6:L6"/>
    <mergeCell ref="I7:I8"/>
    <mergeCell ref="G7:G8"/>
    <mergeCell ref="T7:T8"/>
    <mergeCell ref="L7:L8"/>
  </mergeCells>
  <printOptions horizontalCentered="1"/>
  <pageMargins left="0.11811023622047245" right="7.874015748031496E-2" top="0.78740157480314965" bottom="0.78740157480314965" header="0" footer="0"/>
  <pageSetup paperSize="8" scale="74" orientation="landscape" r:id="rId1"/>
  <headerFooter alignWithMargins="0"/>
  <colBreaks count="1" manualBreakCount="1">
    <brk id="15" min="1" max="45" man="1"/>
  </colBreaks>
  <ignoredErrors>
    <ignoredError sqref="N17:Y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SP Riclassificato</vt:lpstr>
      <vt:lpstr>Evoluz trim St patr ricl</vt:lpstr>
      <vt:lpstr>CE con PPA lordo e netto</vt:lpstr>
      <vt:lpstr>Evoluzione trim CE ricl</vt:lpstr>
      <vt:lpstr>CE non ricorr 2017</vt:lpstr>
      <vt:lpstr>'CE con PPA lordo e netto'!Area_stampa</vt:lpstr>
      <vt:lpstr>'CE non ricorr 2017'!Area_stampa</vt:lpstr>
      <vt:lpstr>'Evoluz trim St patr ricl'!Area_stampa</vt:lpstr>
      <vt:lpstr>'Evoluzione trim CE ricl'!Area_stampa</vt:lpstr>
      <vt:lpstr>'SP Riclassificato'!Area_stampa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2017-11-10T08:15:16Z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193" name="Creator">
    <vt:lpwstr/>
  </property>
  <property fmtid="{D5CDD505-2E9C-101B-9397-08002B2CF9AE}" pid="8194" name="Last Modified By">
    <vt:lpwstr/>
  </property>
</Properties>
</file>