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5940" windowWidth="19260" windowHeight="5985" tabRatio="791"/>
  </bookViews>
  <sheets>
    <sheet name="Cons Balance Sheet" sheetId="5" r:id="rId1"/>
    <sheet name="Cons Income Statem" sheetId="6" r:id="rId2"/>
    <sheet name="Cons quarterly IS" sheetId="7" r:id="rId3"/>
    <sheet name="Cons IS net of non recurring" sheetId="8" r:id="rId4"/>
  </sheets>
  <externalReferences>
    <externalReference r:id="rId5"/>
    <externalReference r:id="rId6"/>
  </externalReferences>
  <definedNames>
    <definedName name="_xlnm.Print_Area" localSheetId="0">'Cons Balance Sheet'!$B$2:$I$41</definedName>
    <definedName name="_xlnm.Print_Area" localSheetId="1">'Cons Income Statem'!$B$2:$K$46</definedName>
    <definedName name="_xlnm.Print_Area" localSheetId="3">'Cons IS net of non recurring'!$B$2:$X$31</definedName>
    <definedName name="_xlnm.Print_Area" localSheetId="2">'Cons quarterly IS'!$B$2:$I$47</definedName>
    <definedName name="OLE_LINK1" localSheetId="0">'Cons Balance Sheet'!#REF!</definedName>
    <definedName name="PERC_PARTECIPAZIONE">'[1]PERC PARTECIPAZIONE GRUPPO'!$A$6:$H$53</definedName>
    <definedName name="PERC_PARTECIPAZIONE_INDIVIDUALE">'[1]PERC PARTECIPAZIONE INDIVIDUALE'!$A$7:$K$76</definedName>
    <definedName name="RETTIFICA_CANONI_SERVICE">#REF!</definedName>
    <definedName name="RETTIFICA_IMPOSTE_CANONI">#REF!</definedName>
    <definedName name="sinergie2003">#REF!</definedName>
    <definedName name="sinergie2004">#REF!</definedName>
    <definedName name="sinergie2005">#REF!</definedName>
    <definedName name="sinergie2006">#REF!</definedName>
    <definedName name="sinergie2007">#REF!</definedName>
    <definedName name="UTILI_DISTRIBUITI">'[2]dettaglio dividendi'!#REF!</definedName>
  </definedNames>
  <calcPr calcId="125725"/>
  <smartTagPr show="none"/>
</workbook>
</file>

<file path=xl/calcChain.xml><?xml version="1.0" encoding="utf-8"?>
<calcChain xmlns="http://schemas.openxmlformats.org/spreadsheetml/2006/main">
  <c r="B29" i="8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T21"/>
  <c r="T10"/>
  <c r="T11"/>
  <c r="T12"/>
  <c r="T13"/>
  <c r="T14"/>
  <c r="T16"/>
  <c r="T17"/>
  <c r="T18"/>
  <c r="T22"/>
  <c r="T23"/>
  <c r="T24"/>
  <c r="T26"/>
  <c r="T27"/>
  <c r="W27" s="1"/>
  <c r="T28"/>
  <c r="T9"/>
  <c r="N15"/>
  <c r="O15"/>
  <c r="P15"/>
  <c r="R15"/>
  <c r="N19"/>
  <c r="P19"/>
  <c r="P20" s="1"/>
  <c r="P25" s="1"/>
  <c r="P29" s="1"/>
  <c r="Q19"/>
  <c r="Q20" s="1"/>
  <c r="Q25" s="1"/>
  <c r="Q29" s="1"/>
  <c r="R19"/>
  <c r="R20" s="1"/>
  <c r="R25" s="1"/>
  <c r="R29" s="1"/>
  <c r="S19"/>
  <c r="O20"/>
  <c r="O25" s="1"/>
  <c r="O29" s="1"/>
  <c r="S20"/>
  <c r="S25"/>
  <c r="S29" s="1"/>
  <c r="H19"/>
  <c r="H15"/>
  <c r="H20" s="1"/>
  <c r="H25" s="1"/>
  <c r="H29" s="1"/>
  <c r="T19" l="1"/>
  <c r="N20"/>
  <c r="T15"/>
  <c r="C45" i="7"/>
  <c r="C30"/>
  <c r="C38" s="1"/>
  <c r="C41" s="1"/>
  <c r="C31"/>
  <c r="C22"/>
  <c r="C23"/>
  <c r="C15"/>
  <c r="C16"/>
  <c r="I45"/>
  <c r="H45"/>
  <c r="G45"/>
  <c r="F45"/>
  <c r="E45"/>
  <c r="D45"/>
  <c r="F23"/>
  <c r="I22"/>
  <c r="H22"/>
  <c r="G22"/>
  <c r="F22"/>
  <c r="E22"/>
  <c r="D22"/>
  <c r="I21"/>
  <c r="I23" s="1"/>
  <c r="H21"/>
  <c r="H23" s="1"/>
  <c r="G21"/>
  <c r="G23" s="1"/>
  <c r="F21"/>
  <c r="E21"/>
  <c r="E23" s="1"/>
  <c r="D21"/>
  <c r="D23" s="1"/>
  <c r="I15"/>
  <c r="I24" s="1"/>
  <c r="I30" s="1"/>
  <c r="I38" s="1"/>
  <c r="I41" s="1"/>
  <c r="H15"/>
  <c r="H24" s="1"/>
  <c r="H30" s="1"/>
  <c r="H38" s="1"/>
  <c r="H41" s="1"/>
  <c r="G15"/>
  <c r="G24" s="1"/>
  <c r="G30" s="1"/>
  <c r="G38" s="1"/>
  <c r="G41" s="1"/>
  <c r="F15"/>
  <c r="F24" s="1"/>
  <c r="F30" s="1"/>
  <c r="F38" s="1"/>
  <c r="F41" s="1"/>
  <c r="E15"/>
  <c r="E24" s="1"/>
  <c r="E30" s="1"/>
  <c r="E38" s="1"/>
  <c r="E41" s="1"/>
  <c r="D15"/>
  <c r="D24" s="1"/>
  <c r="D30" s="1"/>
  <c r="D38" s="1"/>
  <c r="D41" s="1"/>
  <c r="I8"/>
  <c r="I16" s="1"/>
  <c r="I25" s="1"/>
  <c r="I31" s="1"/>
  <c r="I37" s="1"/>
  <c r="H8"/>
  <c r="H16" s="1"/>
  <c r="H25" s="1"/>
  <c r="H31" s="1"/>
  <c r="H37" s="1"/>
  <c r="G8"/>
  <c r="G16" s="1"/>
  <c r="F8"/>
  <c r="F16" s="1"/>
  <c r="E8"/>
  <c r="E16" s="1"/>
  <c r="E25" s="1"/>
  <c r="E31" s="1"/>
  <c r="E37" s="1"/>
  <c r="D8"/>
  <c r="D16" s="1"/>
  <c r="D25" s="1"/>
  <c r="D31" s="1"/>
  <c r="D37" s="1"/>
  <c r="K45" i="6"/>
  <c r="H45"/>
  <c r="G45"/>
  <c r="I45" s="1"/>
  <c r="D45"/>
  <c r="C45"/>
  <c r="I40"/>
  <c r="E40"/>
  <c r="I39"/>
  <c r="E39"/>
  <c r="J36"/>
  <c r="I36"/>
  <c r="F36"/>
  <c r="E36"/>
  <c r="J35"/>
  <c r="I35"/>
  <c r="F35"/>
  <c r="E35"/>
  <c r="I34"/>
  <c r="E34"/>
  <c r="J33"/>
  <c r="I33"/>
  <c r="F33"/>
  <c r="E33"/>
  <c r="J32"/>
  <c r="I32"/>
  <c r="F32"/>
  <c r="E32"/>
  <c r="I29"/>
  <c r="E29"/>
  <c r="J28"/>
  <c r="I28"/>
  <c r="F28"/>
  <c r="E28"/>
  <c r="J27"/>
  <c r="I27"/>
  <c r="F27"/>
  <c r="E27"/>
  <c r="J26"/>
  <c r="I26"/>
  <c r="F26"/>
  <c r="E26"/>
  <c r="K23"/>
  <c r="G23"/>
  <c r="C23"/>
  <c r="K22"/>
  <c r="H22"/>
  <c r="G22"/>
  <c r="D22"/>
  <c r="C22"/>
  <c r="K21"/>
  <c r="H21"/>
  <c r="H23" s="1"/>
  <c r="G21"/>
  <c r="I21" s="1"/>
  <c r="D21"/>
  <c r="D23" s="1"/>
  <c r="C21"/>
  <c r="J20"/>
  <c r="I20"/>
  <c r="F20"/>
  <c r="E20"/>
  <c r="J19"/>
  <c r="I19"/>
  <c r="F19"/>
  <c r="E19"/>
  <c r="J18"/>
  <c r="I18"/>
  <c r="F18"/>
  <c r="E18"/>
  <c r="J17"/>
  <c r="I17"/>
  <c r="F17"/>
  <c r="E17"/>
  <c r="K15"/>
  <c r="K24" s="1"/>
  <c r="K30" s="1"/>
  <c r="K38" s="1"/>
  <c r="K41" s="1"/>
  <c r="H15"/>
  <c r="G15"/>
  <c r="G24" s="1"/>
  <c r="D15"/>
  <c r="D16" s="1"/>
  <c r="C15"/>
  <c r="C24" s="1"/>
  <c r="J14"/>
  <c r="I14"/>
  <c r="F14"/>
  <c r="E14"/>
  <c r="J13"/>
  <c r="I13"/>
  <c r="F13"/>
  <c r="E13"/>
  <c r="I12"/>
  <c r="E12"/>
  <c r="J11"/>
  <c r="I11"/>
  <c r="F11"/>
  <c r="E11"/>
  <c r="J10"/>
  <c r="I10"/>
  <c r="F10"/>
  <c r="E10"/>
  <c r="J9"/>
  <c r="I9"/>
  <c r="F9"/>
  <c r="E9"/>
  <c r="K8"/>
  <c r="J8"/>
  <c r="H8"/>
  <c r="H16" s="1"/>
  <c r="H25" s="1"/>
  <c r="H31" s="1"/>
  <c r="H37" s="1"/>
  <c r="G8"/>
  <c r="I8" s="1"/>
  <c r="D8"/>
  <c r="C8"/>
  <c r="E8" s="1"/>
  <c r="J7"/>
  <c r="I7"/>
  <c r="F7"/>
  <c r="E7"/>
  <c r="J6"/>
  <c r="I6"/>
  <c r="F6"/>
  <c r="E6"/>
  <c r="F21" l="1"/>
  <c r="N25" i="8"/>
  <c r="T20"/>
  <c r="E22" i="6"/>
  <c r="E45"/>
  <c r="F8"/>
  <c r="G25" i="7"/>
  <c r="G31" s="1"/>
  <c r="G37" s="1"/>
  <c r="F25"/>
  <c r="F31" s="1"/>
  <c r="F37" s="1"/>
  <c r="I22" i="6"/>
  <c r="D25"/>
  <c r="D31" s="1"/>
  <c r="D37" s="1"/>
  <c r="I23"/>
  <c r="D24"/>
  <c r="D30" s="1"/>
  <c r="D38" s="1"/>
  <c r="D41" s="1"/>
  <c r="J21"/>
  <c r="E21"/>
  <c r="H24"/>
  <c r="H30" s="1"/>
  <c r="H38" s="1"/>
  <c r="H41" s="1"/>
  <c r="C30"/>
  <c r="G30"/>
  <c r="I24"/>
  <c r="E23"/>
  <c r="F15"/>
  <c r="F23"/>
  <c r="F45"/>
  <c r="J45"/>
  <c r="J15"/>
  <c r="J23"/>
  <c r="E15"/>
  <c r="I15"/>
  <c r="F22"/>
  <c r="J22"/>
  <c r="C16"/>
  <c r="G16"/>
  <c r="K16"/>
  <c r="K25" s="1"/>
  <c r="K31" s="1"/>
  <c r="K37" s="1"/>
  <c r="I39" i="5"/>
  <c r="H39"/>
  <c r="I38"/>
  <c r="H38"/>
  <c r="F38"/>
  <c r="E38"/>
  <c r="I37"/>
  <c r="H37"/>
  <c r="F37"/>
  <c r="E37"/>
  <c r="I36"/>
  <c r="H36"/>
  <c r="F36"/>
  <c r="E36"/>
  <c r="I35"/>
  <c r="H35"/>
  <c r="F35"/>
  <c r="E35"/>
  <c r="G34"/>
  <c r="G40" s="1"/>
  <c r="D34"/>
  <c r="D40" s="1"/>
  <c r="C34"/>
  <c r="I33"/>
  <c r="H33"/>
  <c r="F33"/>
  <c r="E33"/>
  <c r="I32"/>
  <c r="H32"/>
  <c r="F32"/>
  <c r="E32"/>
  <c r="I31"/>
  <c r="H31"/>
  <c r="F31"/>
  <c r="E31"/>
  <c r="I30"/>
  <c r="H30"/>
  <c r="F30"/>
  <c r="E30"/>
  <c r="I29"/>
  <c r="H29"/>
  <c r="F29"/>
  <c r="E29"/>
  <c r="I28"/>
  <c r="H28"/>
  <c r="F28"/>
  <c r="E28"/>
  <c r="I27"/>
  <c r="H27"/>
  <c r="F27"/>
  <c r="E27"/>
  <c r="I26"/>
  <c r="H26"/>
  <c r="F26"/>
  <c r="E26"/>
  <c r="G23"/>
  <c r="D23"/>
  <c r="C23"/>
  <c r="I22"/>
  <c r="H22"/>
  <c r="F22"/>
  <c r="E22"/>
  <c r="H21"/>
  <c r="F21"/>
  <c r="E21"/>
  <c r="I20"/>
  <c r="H20"/>
  <c r="F20"/>
  <c r="E20"/>
  <c r="I19"/>
  <c r="H19"/>
  <c r="F19"/>
  <c r="E19"/>
  <c r="I18"/>
  <c r="H18"/>
  <c r="F18"/>
  <c r="E18"/>
  <c r="I17"/>
  <c r="H17"/>
  <c r="F17"/>
  <c r="E17"/>
  <c r="I16"/>
  <c r="H16"/>
  <c r="F16"/>
  <c r="E16"/>
  <c r="I15"/>
  <c r="H15"/>
  <c r="F15"/>
  <c r="E15"/>
  <c r="I14"/>
  <c r="H14"/>
  <c r="F14"/>
  <c r="E14"/>
  <c r="I13"/>
  <c r="H13"/>
  <c r="F13"/>
  <c r="E13"/>
  <c r="I12"/>
  <c r="H12"/>
  <c r="F12"/>
  <c r="E12"/>
  <c r="I11"/>
  <c r="H11"/>
  <c r="F11"/>
  <c r="E11"/>
  <c r="I10"/>
  <c r="H10"/>
  <c r="F10"/>
  <c r="E10"/>
  <c r="I9"/>
  <c r="H9"/>
  <c r="F9"/>
  <c r="E9"/>
  <c r="I8"/>
  <c r="H8"/>
  <c r="F8"/>
  <c r="E8"/>
  <c r="I7"/>
  <c r="H7"/>
  <c r="F7"/>
  <c r="E7"/>
  <c r="N29" i="8" l="1"/>
  <c r="T29" s="1"/>
  <c r="T25"/>
  <c r="F24" i="6"/>
  <c r="J24"/>
  <c r="E24"/>
  <c r="H34" i="5"/>
  <c r="H23"/>
  <c r="C25" i="6"/>
  <c r="E16"/>
  <c r="F16"/>
  <c r="G25"/>
  <c r="I16"/>
  <c r="J16"/>
  <c r="G38"/>
  <c r="I30"/>
  <c r="J30"/>
  <c r="C38"/>
  <c r="E30"/>
  <c r="F30"/>
  <c r="F34" i="5"/>
  <c r="C40"/>
  <c r="E34"/>
  <c r="I34"/>
  <c r="F23"/>
  <c r="E23"/>
  <c r="I23"/>
  <c r="F38" i="6" l="1"/>
  <c r="C41"/>
  <c r="E38"/>
  <c r="J38"/>
  <c r="G41"/>
  <c r="I38"/>
  <c r="J25"/>
  <c r="G31"/>
  <c r="I25"/>
  <c r="F25"/>
  <c r="C31"/>
  <c r="E25"/>
  <c r="I40" i="5"/>
  <c r="E40"/>
  <c r="F40"/>
  <c r="H40"/>
  <c r="E41" i="6" l="1"/>
  <c r="F41"/>
  <c r="C37"/>
  <c r="F31"/>
  <c r="F37" s="1"/>
  <c r="E31"/>
  <c r="E37" s="1"/>
  <c r="G37"/>
  <c r="J31"/>
  <c r="J37" s="1"/>
  <c r="I31"/>
  <c r="I37" s="1"/>
  <c r="I41"/>
  <c r="J41"/>
  <c r="B39" i="7" l="1"/>
  <c r="B40" l="1"/>
  <c r="F19" i="8" l="1"/>
  <c r="F15"/>
  <c r="G19"/>
  <c r="G15"/>
  <c r="G20" l="1"/>
  <c r="G25" s="1"/>
  <c r="G29" s="1"/>
  <c r="F20"/>
  <c r="F25" s="1"/>
  <c r="F29" s="1"/>
  <c r="B29" i="7"/>
  <c r="B38"/>
  <c r="B41" l="1"/>
  <c r="B37"/>
  <c r="B34"/>
  <c r="B27" l="1"/>
  <c r="B45" l="1"/>
  <c r="B36"/>
  <c r="B35"/>
  <c r="B33"/>
  <c r="B32"/>
  <c r="B30"/>
  <c r="B28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E19" i="8" l="1"/>
  <c r="E15"/>
  <c r="D19"/>
  <c r="D15"/>
  <c r="E20" l="1"/>
  <c r="E25" s="1"/>
  <c r="E29" s="1"/>
  <c r="D20"/>
  <c r="D25" s="1"/>
  <c r="D29" s="1"/>
  <c r="C28" l="1"/>
  <c r="I28" s="1"/>
  <c r="W28" s="1"/>
  <c r="X28" s="1"/>
  <c r="C27"/>
  <c r="I27" s="1"/>
  <c r="C26"/>
  <c r="I26" s="1"/>
  <c r="W26" s="1"/>
  <c r="X26" s="1"/>
  <c r="C24"/>
  <c r="I24" s="1"/>
  <c r="W24" s="1"/>
  <c r="X24" s="1"/>
  <c r="C23"/>
  <c r="I23" s="1"/>
  <c r="W23" s="1"/>
  <c r="X23" s="1"/>
  <c r="C22"/>
  <c r="I22" s="1"/>
  <c r="W22" s="1"/>
  <c r="C21"/>
  <c r="I21" s="1"/>
  <c r="W21" s="1"/>
  <c r="X21" s="1"/>
  <c r="C18"/>
  <c r="I18" s="1"/>
  <c r="W18" s="1"/>
  <c r="X18" s="1"/>
  <c r="C17"/>
  <c r="I17" s="1"/>
  <c r="W17" s="1"/>
  <c r="X17" s="1"/>
  <c r="C16"/>
  <c r="I16" s="1"/>
  <c r="W16" s="1"/>
  <c r="C14"/>
  <c r="I14" s="1"/>
  <c r="W14" s="1"/>
  <c r="C13"/>
  <c r="I13" s="1"/>
  <c r="W13" s="1"/>
  <c r="C12"/>
  <c r="I12" s="1"/>
  <c r="W12" s="1"/>
  <c r="C11"/>
  <c r="I11" s="1"/>
  <c r="W11" s="1"/>
  <c r="C10"/>
  <c r="I10" s="1"/>
  <c r="W10" s="1"/>
  <c r="C9"/>
  <c r="I9" s="1"/>
  <c r="W19" l="1"/>
  <c r="X19" s="1"/>
  <c r="X16"/>
  <c r="W15"/>
  <c r="W9"/>
  <c r="X9" s="1"/>
  <c r="I15"/>
  <c r="X14"/>
  <c r="X13"/>
  <c r="X11"/>
  <c r="X10"/>
  <c r="C19"/>
  <c r="C15"/>
  <c r="X12"/>
  <c r="I19"/>
  <c r="W20" l="1"/>
  <c r="X20" s="1"/>
  <c r="X15"/>
  <c r="I20"/>
  <c r="I25" s="1"/>
  <c r="W25" s="1"/>
  <c r="C20"/>
  <c r="W29" l="1"/>
  <c r="X25"/>
  <c r="C25"/>
  <c r="I29" l="1"/>
  <c r="C29" l="1"/>
  <c r="X29" l="1"/>
</calcChain>
</file>

<file path=xl/sharedStrings.xml><?xml version="1.0" encoding="utf-8"?>
<sst xmlns="http://schemas.openxmlformats.org/spreadsheetml/2006/main" count="133" uniqueCount="114">
  <si>
    <t>C</t>
  </si>
  <si>
    <t xml:space="preserve">n.s.  </t>
  </si>
  <si>
    <t>D</t>
  </si>
  <si>
    <t>31.12.2013
B</t>
  </si>
  <si>
    <t>n.s.</t>
  </si>
  <si>
    <t>-</t>
  </si>
  <si>
    <t>30.9.2014
A</t>
  </si>
  <si>
    <t>30.9.2013
C</t>
  </si>
  <si>
    <t xml:space="preserve">n.s. </t>
  </si>
  <si>
    <t>Changes                          A-B</t>
  </si>
  <si>
    <t>% changes                                     A/B</t>
  </si>
  <si>
    <t>Changes                           A-C</t>
  </si>
  <si>
    <t>% changes                 A/C</t>
  </si>
  <si>
    <t>Figures in thousands of euro</t>
  </si>
  <si>
    <t>ASSETS</t>
  </si>
  <si>
    <t>Cash and cash equivalents</t>
  </si>
  <si>
    <t>Financial assets held for trading</t>
  </si>
  <si>
    <t>Financial assets designated at fair value</t>
  </si>
  <si>
    <t>Available-for-sale financial assets</t>
  </si>
  <si>
    <t>Held-to-maturity investments</t>
  </si>
  <si>
    <t>Loans and advances to banks</t>
  </si>
  <si>
    <t>Loans and advances to customers</t>
  </si>
  <si>
    <t>Hedging derivatives</t>
  </si>
  <si>
    <t>Fair value change in hedged financial assets (+/-)</t>
  </si>
  <si>
    <t>Equity investments</t>
  </si>
  <si>
    <t xml:space="preserve">Property, plant and equipment </t>
  </si>
  <si>
    <t>Intangible assets</t>
  </si>
  <si>
    <t>of which: goodwill</t>
  </si>
  <si>
    <t>Tax assets</t>
  </si>
  <si>
    <t>Non-current assets and disposal groups held for sale</t>
  </si>
  <si>
    <t>Other assets</t>
  </si>
  <si>
    <t>Total assets</t>
  </si>
  <si>
    <t>LIABILITIES AND EQUITY</t>
  </si>
  <si>
    <t>Due to banks</t>
  </si>
  <si>
    <t>Due to customers</t>
  </si>
  <si>
    <t>Debt securities issued</t>
  </si>
  <si>
    <t>Financial liabilities held for trading</t>
  </si>
  <si>
    <t>Tax liabilities</t>
  </si>
  <si>
    <t>Other liabilities</t>
  </si>
  <si>
    <t>Post-employment benefits</t>
  </si>
  <si>
    <t>Provisions for risks and charges:</t>
  </si>
  <si>
    <t>a) pension and similar obligations</t>
  </si>
  <si>
    <t>b) other provisions</t>
  </si>
  <si>
    <t>Share capital, share premiums, reserves, valuation reserves and treasury shares</t>
  </si>
  <si>
    <t>Non-controlling interests</t>
  </si>
  <si>
    <t>Profit for the period/year</t>
  </si>
  <si>
    <t>Total liabilities and equity</t>
  </si>
  <si>
    <t>9M 2014
A</t>
  </si>
  <si>
    <t>9M 2013
B</t>
  </si>
  <si>
    <t>3rd Quarter 2013</t>
  </si>
  <si>
    <t>Changes                       C-D</t>
  </si>
  <si>
    <t>% changes                       C/D</t>
  </si>
  <si>
    <t>FY 2013
E</t>
  </si>
  <si>
    <t xml:space="preserve">Net interest income </t>
  </si>
  <si>
    <t>of which: effects of the purchase price allocation</t>
  </si>
  <si>
    <t>Net interest income excluding the effects of the PPA</t>
  </si>
  <si>
    <t>Dividends and similar income</t>
  </si>
  <si>
    <t>Profits of equity-accounted investees</t>
  </si>
  <si>
    <t xml:space="preserve">Net fee and commission income </t>
  </si>
  <si>
    <t>of which performance fees</t>
  </si>
  <si>
    <t>Net income from trading, hedging and disposal/repurchase activities and from assets/liabilities designated at fair value</t>
  </si>
  <si>
    <t>Other net operating income/expense</t>
  </si>
  <si>
    <t>Operating income</t>
  </si>
  <si>
    <t>Operating income excluding the effects of the PPA</t>
  </si>
  <si>
    <t>Staff costs</t>
  </si>
  <si>
    <t>Other administrative expenses</t>
  </si>
  <si>
    <t>Depreciation, amortisation and net impairment losses on property, plant and equipment and intangible assets</t>
  </si>
  <si>
    <t>Depreciation, amortisation and net impairment losses on property, plant and equipment and intangible assets excluding the effects of the PPA</t>
  </si>
  <si>
    <t>Operating expenses</t>
  </si>
  <si>
    <t>Operating expenses excluding the effects of the PPA</t>
  </si>
  <si>
    <t>Net operating income</t>
  </si>
  <si>
    <t>Net operating income excluding the effects of the PPA</t>
  </si>
  <si>
    <t>Net impairment losses on loans</t>
  </si>
  <si>
    <t>Net impairment losses on other financial assets and liabilities</t>
  </si>
  <si>
    <t>Net provisions for risks and charges</t>
  </si>
  <si>
    <t>Profits (losses) from the disposal of equity investments</t>
  </si>
  <si>
    <t xml:space="preserve">Pre-tax profit from continuing operations </t>
  </si>
  <si>
    <t>Pre-tax profit from continuing operations excluding the effects of the PPA</t>
  </si>
  <si>
    <t>Taxes on income for the period/year from continuing operations</t>
  </si>
  <si>
    <t>Post-tax profit (loss) from discontinued operations</t>
  </si>
  <si>
    <t>Profit for the period/year attributable to non-controlling interests</t>
  </si>
  <si>
    <t>Profit for the year/period attributable to the shareholders of the Parent before impairment and expenses for leaving incentives excluding the effects of the PPA</t>
  </si>
  <si>
    <t>Profit for the year/period attributable to the shareholders of the Parent before impairment and expenses for leaving incentives</t>
  </si>
  <si>
    <t>Net impairment losses on goodwill and property, plant and equipment net of taxes and non-controlling interests</t>
  </si>
  <si>
    <t>Expenses for the leaving incentives programme net of taxes and non-controlling interests</t>
  </si>
  <si>
    <t>Total impact of the purchase price allocation on the income statement</t>
  </si>
  <si>
    <t xml:space="preserve">Profit for the year/period attributable to the shareholders of the Parent </t>
  </si>
  <si>
    <t>UBI Banca Group: reclassified consolidated balance sheet</t>
  </si>
  <si>
    <t>UBI Banca Group: reclassified consolidated income statement</t>
  </si>
  <si>
    <t>UBI Banca Group: reclassified consolidated quarterly income statements</t>
  </si>
  <si>
    <t>UBI Banca Group: reclassified consolidated income statement net of the most significant non-recurring items</t>
  </si>
  <si>
    <t>2nd Quarter</t>
  </si>
  <si>
    <t>1st Quarter</t>
  </si>
  <si>
    <t>4th Quarter</t>
  </si>
  <si>
    <t>3rd Quarter</t>
  </si>
  <si>
    <t>Adjustment to the disposal price of BDG</t>
  </si>
  <si>
    <t>Impact of the change in the IRAP tax rate on prior year deferred tax provisions</t>
  </si>
  <si>
    <t>Impairment of AFS securities</t>
  </si>
  <si>
    <t>Write-off of the Prestitalia IT platform</t>
  </si>
  <si>
    <t>Net impairment losses on financial assets (AFS)</t>
  </si>
  <si>
    <t>Profit on the repurchase of financial liabilities (subordinated EMTN)</t>
  </si>
  <si>
    <t>9M 2013</t>
  </si>
  <si>
    <t>9M 2014</t>
  </si>
  <si>
    <r>
      <t xml:space="preserve">9M 2013
</t>
    </r>
    <r>
      <rPr>
        <sz val="11"/>
        <color indexed="18"/>
        <rFont val="Arial"/>
        <family val="2"/>
      </rPr>
      <t xml:space="preserve">
</t>
    </r>
    <r>
      <rPr>
        <i/>
        <sz val="11"/>
        <color indexed="18"/>
        <rFont val="Arial"/>
        <family val="2"/>
      </rPr>
      <t>net of non-recurring items</t>
    </r>
    <r>
      <rPr>
        <b/>
        <sz val="11"/>
        <color indexed="18"/>
        <rFont val="Arial"/>
        <family val="2"/>
      </rPr>
      <t xml:space="preserve">
</t>
    </r>
    <r>
      <rPr>
        <i/>
        <sz val="10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>B</t>
    </r>
  </si>
  <si>
    <r>
      <t xml:space="preserve">9M 2014
</t>
    </r>
    <r>
      <rPr>
        <sz val="11"/>
        <color indexed="18"/>
        <rFont val="Arial"/>
        <family val="2"/>
      </rPr>
      <t xml:space="preserve">
</t>
    </r>
    <r>
      <rPr>
        <i/>
        <sz val="11"/>
        <color indexed="18"/>
        <rFont val="Arial"/>
        <family val="2"/>
      </rPr>
      <t>net of non-recurring items</t>
    </r>
    <r>
      <rPr>
        <b/>
        <sz val="11"/>
        <color indexed="18"/>
        <rFont val="Arial"/>
        <family val="2"/>
      </rPr>
      <t xml:space="preserve">
</t>
    </r>
    <r>
      <rPr>
        <i/>
        <sz val="10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>A</t>
    </r>
  </si>
  <si>
    <r>
      <t xml:space="preserve">% changes
</t>
    </r>
    <r>
      <rPr>
        <b/>
        <sz val="10"/>
        <color indexed="18"/>
        <rFont val="Arial"/>
        <family val="2"/>
      </rPr>
      <t>A/B</t>
    </r>
  </si>
  <si>
    <r>
      <t xml:space="preserve">Changes
</t>
    </r>
    <r>
      <rPr>
        <b/>
        <sz val="10"/>
        <color indexed="18"/>
        <rFont val="Arial"/>
        <family val="2"/>
      </rPr>
      <t>A-B</t>
    </r>
  </si>
  <si>
    <t xml:space="preserve">Full write-down of the investment in HRS - Help Rental Service Srl </t>
  </si>
  <si>
    <t>3rd Quarter
2014</t>
  </si>
  <si>
    <t>non-recurring items</t>
  </si>
  <si>
    <t>Replenish-ment of G.E.C. Spa loss and total write-off of the investment</t>
  </si>
  <si>
    <t>Change in the substitute tax on new Bank of Italy stakes</t>
  </si>
  <si>
    <t>Disposal of AFS equity stakes (ISP and A2A)</t>
  </si>
  <si>
    <t>Cerved Group (former Centrale dei Bilanci) 
earn out</t>
  </si>
</sst>
</file>

<file path=xl/styles.xml><?xml version="1.0" encoding="utf-8"?>
<styleSheet xmlns="http://schemas.openxmlformats.org/spreadsheetml/2006/main">
  <numFmts count="30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 mmmm\ yyyy"/>
    <numFmt numFmtId="165" formatCode="0.0%\ "/>
    <numFmt numFmtId="166" formatCode="_-* #,##0_-;\-* #,##0_-;_-* &quot;-&quot;??_-;_-@_-"/>
    <numFmt numFmtId="167" formatCode="0.0%"/>
    <numFmt numFmtId="168" formatCode="#,##0_ ;\-#,##0\ "/>
    <numFmt numFmtId="169" formatCode="dd:m:yyyy"/>
    <numFmt numFmtId="170" formatCode="dd:mm:yyyy"/>
    <numFmt numFmtId="171" formatCode="#,##0_ ;[Red]\-#,##0\ "/>
    <numFmt numFmtId="172" formatCode="#,##0\ ;\(#,##0\)\ "/>
    <numFmt numFmtId="173" formatCode="0.0%\ ;\ \(0.0%\)\ "/>
    <numFmt numFmtId="174" formatCode="0.0%\ ;\(0.0%\)\ "/>
    <numFmt numFmtId="175" formatCode="#,##0\ ;\ \(#,##0\)\ "/>
    <numFmt numFmtId="176" formatCode="#,##0.0000"/>
    <numFmt numFmtId="177" formatCode="#,##0\ ;\(#,##0\)"/>
    <numFmt numFmtId="178" formatCode="General\ "/>
    <numFmt numFmtId="179" formatCode="_-\ * #,##0.0_-;\-* #,##0.0_-;_-* &quot;-&quot;?_-;_-@_-"/>
    <numFmt numFmtId="180" formatCode="_-\ * #,##0_-;\-* #,##0_-;_-* &quot;-&quot;?_-;_-@_-"/>
    <numFmt numFmtId="181" formatCode="#,##0.0\ ;\(#,##0.0\)\ "/>
    <numFmt numFmtId="182" formatCode="&quot;L.&quot;\ #,##0;[Red]\-&quot;L.&quot;\ #,##0"/>
    <numFmt numFmtId="183" formatCode="_-* #,##0.0_-;\-* #,##0.0_-;_-* &quot;-&quot;?_-;_-@_-"/>
    <numFmt numFmtId="184" formatCode="#,##0.0"/>
    <numFmt numFmtId="185" formatCode="#,##0.0_ ;[Red]\-#,##0.0\ "/>
    <numFmt numFmtId="186" formatCode="0.0%\ \ "/>
    <numFmt numFmtId="187" formatCode="0.0%\ ;\ \(0.0%\)\ \ "/>
    <numFmt numFmtId="188" formatCode="_-* #,##0.000_-;\-* #,##0.000_-;_-* &quot;-&quot;???_-;_-@_-"/>
    <numFmt numFmtId="189" formatCode="0.0%\ \ ;\ \(0.0%\)\ \ "/>
    <numFmt numFmtId="190" formatCode="#,##0_ ;\(#,##0\)\ 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7.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7.8"/>
      <name val="Arial"/>
      <family val="2"/>
    </font>
    <font>
      <sz val="7.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18"/>
      <name val="Arial"/>
      <family val="2"/>
    </font>
    <font>
      <b/>
      <sz val="7.8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.8"/>
      <color indexed="12"/>
      <name val="Arial"/>
      <family val="2"/>
    </font>
    <font>
      <b/>
      <sz val="9"/>
      <color indexed="18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Arial"/>
      <family val="2"/>
    </font>
    <font>
      <b/>
      <sz val="16"/>
      <color indexed="12"/>
      <name val="Arial"/>
      <family val="2"/>
    </font>
    <font>
      <b/>
      <sz val="7.5"/>
      <color indexed="12"/>
      <name val="Arial"/>
      <family val="2"/>
    </font>
    <font>
      <b/>
      <sz val="8"/>
      <color rgb="FFFF3399"/>
      <name val="Arial"/>
      <family val="2"/>
    </font>
    <font>
      <b/>
      <u/>
      <sz val="8"/>
      <name val="Arial"/>
      <family val="2"/>
    </font>
    <font>
      <i/>
      <sz val="8"/>
      <color indexed="12"/>
      <name val="Arial"/>
      <family val="2"/>
    </font>
    <font>
      <b/>
      <sz val="7.8"/>
      <color indexed="18"/>
      <name val="Arial"/>
      <family val="2"/>
    </font>
    <font>
      <b/>
      <sz val="7.8"/>
      <color indexed="12"/>
      <name val="Arial"/>
      <family val="2"/>
    </font>
    <font>
      <b/>
      <i/>
      <sz val="7.8"/>
      <name val="Arial"/>
      <family val="2"/>
    </font>
    <font>
      <sz val="9"/>
      <color indexed="18"/>
      <name val="Arial"/>
      <family val="2"/>
    </font>
    <font>
      <sz val="9"/>
      <color indexed="9"/>
      <name val="Arial"/>
      <family val="2"/>
    </font>
    <font>
      <b/>
      <i/>
      <sz val="9"/>
      <color rgb="FFFF3399"/>
      <name val="Arial"/>
      <family val="2"/>
    </font>
    <font>
      <b/>
      <sz val="10"/>
      <color rgb="FFFF3399"/>
      <name val="Arial"/>
      <family val="2"/>
    </font>
    <font>
      <b/>
      <sz val="9"/>
      <color rgb="FFFF3399"/>
      <name val="Arial"/>
      <family val="2"/>
    </font>
    <font>
      <sz val="9"/>
      <color indexed="10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i/>
      <sz val="10"/>
      <color indexed="18"/>
      <name val="Arial"/>
      <family val="2"/>
    </font>
    <font>
      <b/>
      <sz val="20"/>
      <color indexed="18"/>
      <name val="Bookman Old Style"/>
      <family val="1"/>
    </font>
    <font>
      <b/>
      <sz val="11"/>
      <color indexed="18"/>
      <name val="Arial"/>
      <family val="2"/>
    </font>
    <font>
      <b/>
      <sz val="22"/>
      <color indexed="18"/>
      <name val="Bookman Old Style"/>
      <family val="1"/>
    </font>
    <font>
      <b/>
      <sz val="24"/>
      <color indexed="18"/>
      <name val="Bookman Old Style"/>
      <family val="1"/>
    </font>
    <font>
      <b/>
      <sz val="11"/>
      <color rgb="FF000099"/>
      <name val="Arial"/>
      <family val="2"/>
    </font>
    <font>
      <b/>
      <sz val="21"/>
      <color indexed="18"/>
      <name val="Bookman Old Style"/>
      <family val="1"/>
    </font>
    <font>
      <sz val="11"/>
      <color indexed="18"/>
      <name val="Arial"/>
      <family val="2"/>
    </font>
    <font>
      <i/>
      <sz val="11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10"/>
      </left>
      <right style="thin">
        <color indexed="10"/>
      </right>
      <top/>
      <bottom style="hair">
        <color indexed="18"/>
      </bottom>
      <diagonal/>
    </border>
    <border>
      <left style="thin">
        <color indexed="10"/>
      </left>
      <right/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medium">
        <color indexed="18"/>
      </bottom>
      <diagonal/>
    </border>
    <border>
      <left style="thin">
        <color indexed="10"/>
      </left>
      <right/>
      <top style="hair">
        <color indexed="18"/>
      </top>
      <bottom style="medium">
        <color indexed="18"/>
      </bottom>
      <diagonal/>
    </border>
    <border>
      <left/>
      <right/>
      <top style="thin">
        <color indexed="10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10"/>
      </right>
      <top/>
      <bottom style="hair">
        <color indexed="18"/>
      </bottom>
      <diagonal/>
    </border>
    <border>
      <left/>
      <right style="thin">
        <color indexed="10"/>
      </right>
      <top style="hair">
        <color indexed="18"/>
      </top>
      <bottom style="hair">
        <color indexed="18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/>
      <diagonal/>
    </border>
    <border>
      <left style="thin">
        <color indexed="10"/>
      </left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8"/>
      </top>
      <bottom style="hair">
        <color indexed="18"/>
      </bottom>
      <diagonal/>
    </border>
    <border>
      <left/>
      <right style="thin">
        <color indexed="10"/>
      </right>
      <top style="thin">
        <color indexed="18"/>
      </top>
      <bottom style="hair">
        <color indexed="1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8"/>
      </top>
      <bottom/>
      <diagonal/>
    </border>
    <border>
      <left/>
      <right style="thin">
        <color indexed="10"/>
      </right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/>
      <diagonal/>
    </border>
    <border>
      <left style="thin">
        <color indexed="10"/>
      </left>
      <right/>
      <top style="hair">
        <color indexed="18"/>
      </top>
      <bottom/>
      <diagonal/>
    </border>
    <border>
      <left/>
      <right style="thin">
        <color indexed="10"/>
      </right>
      <top style="hair">
        <color indexed="18"/>
      </top>
      <bottom/>
      <diagonal/>
    </border>
    <border>
      <left style="medium">
        <color indexed="18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10"/>
      </left>
      <right style="medium">
        <color indexed="18"/>
      </right>
      <top/>
      <bottom/>
      <diagonal/>
    </border>
    <border>
      <left style="thin">
        <color indexed="10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 style="thin">
        <color indexed="10"/>
      </right>
      <top style="hair">
        <color indexed="18"/>
      </top>
      <bottom style="medium">
        <color indexed="18"/>
      </bottom>
      <diagonal/>
    </border>
    <border>
      <left/>
      <right/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indexed="18"/>
      </top>
      <bottom style="hair">
        <color rgb="FF000099"/>
      </bottom>
      <diagonal/>
    </border>
    <border>
      <left/>
      <right style="thin">
        <color indexed="10"/>
      </right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rgb="FF000099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rgb="FF000099"/>
      </top>
      <bottom style="hair">
        <color indexed="18"/>
      </bottom>
      <diagonal/>
    </border>
    <border>
      <left style="thin">
        <color rgb="FFFF3300"/>
      </left>
      <right style="thin">
        <color indexed="10"/>
      </right>
      <top style="medium">
        <color indexed="18"/>
      </top>
      <bottom/>
      <diagonal/>
    </border>
    <border>
      <left style="thin">
        <color rgb="FFFF3300"/>
      </left>
      <right style="thin">
        <color indexed="10"/>
      </right>
      <top/>
      <bottom style="medium">
        <color indexed="18"/>
      </bottom>
      <diagonal/>
    </border>
    <border>
      <left style="thin">
        <color rgb="FFFF0000"/>
      </left>
      <right style="thin">
        <color indexed="10"/>
      </right>
      <top style="thin">
        <color indexed="18"/>
      </top>
      <bottom/>
      <diagonal/>
    </border>
    <border>
      <left/>
      <right style="thin">
        <color rgb="FFFF3300"/>
      </right>
      <top style="medium">
        <color indexed="18"/>
      </top>
      <bottom/>
      <diagonal/>
    </border>
    <border>
      <left/>
      <right style="thin">
        <color rgb="FFFF3300"/>
      </right>
      <top/>
      <bottom style="medium">
        <color indexed="18"/>
      </bottom>
      <diagonal/>
    </border>
    <border>
      <left/>
      <right/>
      <top style="medium">
        <color indexed="18"/>
      </top>
      <bottom style="hair">
        <color indexed="18"/>
      </bottom>
      <diagonal/>
    </border>
    <border>
      <left style="medium">
        <color indexed="18"/>
      </left>
      <right style="thin">
        <color indexed="10"/>
      </right>
      <top/>
      <bottom style="medium">
        <color indexed="18"/>
      </bottom>
      <diagonal/>
    </border>
  </borders>
  <cellStyleXfs count="1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182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578">
    <xf numFmtId="0" fontId="0" fillId="0" borderId="0" xfId="0"/>
    <xf numFmtId="0" fontId="11" fillId="0" borderId="0" xfId="1" applyFont="1" applyFill="1"/>
    <xf numFmtId="0" fontId="11" fillId="0" borderId="0" xfId="1" applyFont="1" applyFill="1" applyAlignment="1">
      <alignment wrapText="1"/>
    </xf>
    <xf numFmtId="171" fontId="12" fillId="0" borderId="0" xfId="1" applyNumberFormat="1" applyFont="1" applyFill="1"/>
    <xf numFmtId="3" fontId="13" fillId="0" borderId="0" xfId="2" applyNumberFormat="1" applyFont="1" applyFill="1" applyBorder="1" applyAlignment="1">
      <alignment horizontal="center" vertical="center"/>
    </xf>
    <xf numFmtId="3" fontId="1" fillId="0" borderId="0" xfId="1" applyNumberFormat="1" applyFont="1" applyFill="1"/>
    <xf numFmtId="3" fontId="13" fillId="0" borderId="0" xfId="1" applyNumberFormat="1" applyFont="1" applyFill="1" applyBorder="1" applyAlignment="1">
      <alignment wrapText="1" shrinkToFit="1"/>
    </xf>
    <xf numFmtId="3" fontId="14" fillId="0" borderId="0" xfId="1" applyNumberFormat="1" applyFont="1" applyFill="1" applyBorder="1" applyAlignment="1">
      <alignment vertical="top" wrapText="1"/>
    </xf>
    <xf numFmtId="3" fontId="13" fillId="0" borderId="0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Protection="1"/>
    <xf numFmtId="171" fontId="16" fillId="0" borderId="1" xfId="1" applyNumberFormat="1" applyFont="1" applyFill="1" applyBorder="1" applyProtection="1"/>
    <xf numFmtId="171" fontId="16" fillId="0" borderId="2" xfId="1" applyNumberFormat="1" applyFont="1" applyFill="1" applyBorder="1" applyProtection="1"/>
    <xf numFmtId="171" fontId="16" fillId="0" borderId="0" xfId="1" applyNumberFormat="1" applyFont="1" applyFill="1" applyBorder="1" applyProtection="1"/>
    <xf numFmtId="3" fontId="6" fillId="0" borderId="0" xfId="1" applyNumberFormat="1" applyFont="1" applyFill="1"/>
    <xf numFmtId="0" fontId="6" fillId="0" borderId="0" xfId="1" applyNumberFormat="1" applyFont="1" applyFill="1" applyBorder="1" applyAlignment="1" applyProtection="1">
      <alignment horizontal="left"/>
    </xf>
    <xf numFmtId="172" fontId="6" fillId="0" borderId="0" xfId="1" applyNumberFormat="1" applyFont="1" applyFill="1" applyBorder="1" applyAlignment="1" applyProtection="1">
      <alignment horizontal="right"/>
    </xf>
    <xf numFmtId="172" fontId="19" fillId="0" borderId="0" xfId="1" applyNumberFormat="1" applyFont="1" applyFill="1" applyBorder="1" applyAlignment="1" applyProtection="1">
      <alignment horizontal="right"/>
    </xf>
    <xf numFmtId="172" fontId="19" fillId="0" borderId="0" xfId="2" applyNumberFormat="1" applyFont="1" applyFill="1" applyBorder="1" applyAlignment="1" applyProtection="1">
      <alignment horizontal="right"/>
    </xf>
    <xf numFmtId="3" fontId="21" fillId="0" borderId="0" xfId="1" applyNumberFormat="1" applyFont="1" applyFill="1"/>
    <xf numFmtId="3" fontId="13" fillId="0" borderId="0" xfId="1" applyNumberFormat="1" applyFont="1" applyFill="1"/>
    <xf numFmtId="3" fontId="1" fillId="0" borderId="0" xfId="1" applyNumberFormat="1" applyFont="1" applyFill="1" applyAlignment="1"/>
    <xf numFmtId="172" fontId="6" fillId="0" borderId="0" xfId="2" applyNumberFormat="1" applyFont="1" applyFill="1" applyBorder="1" applyAlignment="1" applyProtection="1">
      <alignment horizontal="right"/>
    </xf>
    <xf numFmtId="171" fontId="6" fillId="0" borderId="0" xfId="1" applyNumberFormat="1" applyFont="1" applyFill="1" applyBorder="1" applyAlignment="1" applyProtection="1">
      <alignment horizontal="right"/>
    </xf>
    <xf numFmtId="168" fontId="6" fillId="0" borderId="0" xfId="2" applyNumberFormat="1" applyFont="1" applyFill="1"/>
    <xf numFmtId="3" fontId="19" fillId="0" borderId="0" xfId="1" applyNumberFormat="1" applyFont="1" applyFill="1"/>
    <xf numFmtId="168" fontId="19" fillId="0" borderId="0" xfId="2" applyNumberFormat="1" applyFont="1" applyFill="1"/>
    <xf numFmtId="174" fontId="19" fillId="0" borderId="0" xfId="2" applyNumberFormat="1" applyFont="1" applyFill="1" applyBorder="1" applyAlignment="1" applyProtection="1">
      <alignment horizontal="right"/>
    </xf>
    <xf numFmtId="172" fontId="7" fillId="0" borderId="0" xfId="1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172" fontId="6" fillId="0" borderId="0" xfId="4" applyNumberFormat="1" applyFont="1" applyFill="1" applyBorder="1" applyAlignment="1">
      <alignment horizontal="right"/>
    </xf>
    <xf numFmtId="172" fontId="19" fillId="0" borderId="0" xfId="4" applyNumberFormat="1" applyFont="1" applyFill="1" applyBorder="1" applyAlignment="1">
      <alignment horizontal="right"/>
    </xf>
    <xf numFmtId="10" fontId="19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/>
    <xf numFmtId="171" fontId="1" fillId="0" borderId="32" xfId="1" applyNumberFormat="1" applyFont="1" applyFill="1" applyBorder="1"/>
    <xf numFmtId="171" fontId="1" fillId="0" borderId="2" xfId="1" applyNumberFormat="1" applyFont="1" applyFill="1" applyBorder="1"/>
    <xf numFmtId="3" fontId="1" fillId="0" borderId="0" xfId="2" applyNumberFormat="1" applyFont="1" applyFill="1" applyBorder="1" applyAlignment="1">
      <alignment vertical="center"/>
    </xf>
    <xf numFmtId="171" fontId="1" fillId="0" borderId="0" xfId="1" applyNumberFormat="1" applyFont="1" applyFill="1" applyBorder="1"/>
    <xf numFmtId="3" fontId="1" fillId="0" borderId="0" xfId="1" applyNumberFormat="1" applyFont="1" applyFill="1" applyBorder="1"/>
    <xf numFmtId="167" fontId="6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 applyProtection="1">
      <alignment horizontal="center" vertical="center"/>
    </xf>
    <xf numFmtId="168" fontId="7" fillId="0" borderId="0" xfId="1" applyNumberFormat="1" applyFont="1" applyFill="1" applyBorder="1" applyAlignment="1" applyProtection="1">
      <alignment horizontal="right"/>
    </xf>
    <xf numFmtId="174" fontId="7" fillId="0" borderId="0" xfId="2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 applyProtection="1">
      <alignment horizontal="right" wrapText="1"/>
    </xf>
    <xf numFmtId="3" fontId="6" fillId="0" borderId="0" xfId="1" applyNumberFormat="1" applyFont="1" applyFill="1" applyBorder="1" applyAlignment="1">
      <alignment wrapText="1"/>
    </xf>
    <xf numFmtId="176" fontId="6" fillId="0" borderId="0" xfId="1" quotePrefix="1" applyNumberFormat="1" applyFont="1" applyFill="1" applyBorder="1" applyAlignment="1"/>
    <xf numFmtId="3" fontId="6" fillId="0" borderId="0" xfId="1" applyNumberFormat="1" applyFont="1" applyFill="1" applyBorder="1"/>
    <xf numFmtId="3" fontId="7" fillId="0" borderId="0" xfId="1" applyNumberFormat="1" applyFont="1" applyFill="1" applyBorder="1"/>
    <xf numFmtId="171" fontId="7" fillId="0" borderId="0" xfId="1" applyNumberFormat="1" applyFont="1" applyFill="1" applyBorder="1" applyAlignment="1" applyProtection="1">
      <alignment horizontal="right" wrapText="1"/>
    </xf>
    <xf numFmtId="3" fontId="24" fillId="0" borderId="0" xfId="1" applyNumberFormat="1" applyFont="1" applyFill="1" applyBorder="1"/>
    <xf numFmtId="171" fontId="7" fillId="0" borderId="0" xfId="1" applyNumberFormat="1" applyFont="1" applyFill="1" applyBorder="1" applyAlignment="1" applyProtection="1">
      <alignment horizontal="right"/>
    </xf>
    <xf numFmtId="3" fontId="22" fillId="0" borderId="0" xfId="1" quotePrefix="1" applyNumberFormat="1" applyFont="1" applyFill="1"/>
    <xf numFmtId="0" fontId="1" fillId="0" borderId="0" xfId="1" applyFont="1" applyFill="1"/>
    <xf numFmtId="0" fontId="25" fillId="0" borderId="0" xfId="1" applyFont="1" applyFill="1"/>
    <xf numFmtId="0" fontId="16" fillId="0" borderId="0" xfId="1" applyFont="1" applyFill="1" applyAlignment="1"/>
    <xf numFmtId="0" fontId="23" fillId="0" borderId="0" xfId="1" applyFont="1" applyFill="1" applyAlignment="1">
      <alignment horizontal="center"/>
    </xf>
    <xf numFmtId="167" fontId="26" fillId="0" borderId="0" xfId="2" applyNumberFormat="1" applyFont="1" applyFill="1" applyAlignment="1">
      <alignment horizontal="center"/>
    </xf>
    <xf numFmtId="0" fontId="27" fillId="0" borderId="0" xfId="1" applyFont="1" applyFill="1"/>
    <xf numFmtId="0" fontId="21" fillId="0" borderId="0" xfId="1" applyFont="1" applyFill="1"/>
    <xf numFmtId="0" fontId="10" fillId="0" borderId="0" xfId="1" applyFont="1" applyFill="1" applyBorder="1"/>
    <xf numFmtId="168" fontId="13" fillId="0" borderId="0" xfId="1" applyNumberFormat="1" applyFont="1" applyFill="1"/>
    <xf numFmtId="0" fontId="13" fillId="0" borderId="0" xfId="1" applyFont="1" applyFill="1"/>
    <xf numFmtId="0" fontId="14" fillId="0" borderId="0" xfId="1" applyFont="1" applyFill="1" applyAlignment="1">
      <alignment vertical="top" wrapText="1"/>
    </xf>
    <xf numFmtId="0" fontId="25" fillId="0" borderId="1" xfId="1" applyFont="1" applyFill="1" applyBorder="1"/>
    <xf numFmtId="0" fontId="25" fillId="0" borderId="0" xfId="1" applyFont="1" applyFill="1" applyBorder="1"/>
    <xf numFmtId="0" fontId="1" fillId="0" borderId="0" xfId="1" applyFont="1" applyFill="1" applyBorder="1"/>
    <xf numFmtId="168" fontId="27" fillId="0" borderId="0" xfId="1" applyNumberFormat="1" applyFont="1" applyFill="1"/>
    <xf numFmtId="17" fontId="1" fillId="0" borderId="0" xfId="1" applyNumberFormat="1" applyFont="1" applyFill="1" applyBorder="1"/>
    <xf numFmtId="0" fontId="6" fillId="0" borderId="0" xfId="1" applyFont="1" applyFill="1" applyBorder="1" applyAlignment="1">
      <alignment vertical="top"/>
    </xf>
    <xf numFmtId="168" fontId="13" fillId="0" borderId="0" xfId="1" applyNumberFormat="1" applyFont="1" applyFill="1" applyAlignment="1">
      <alignment horizontal="right"/>
    </xf>
    <xf numFmtId="167" fontId="1" fillId="0" borderId="0" xfId="12" applyNumberFormat="1" applyFont="1" applyFill="1"/>
    <xf numFmtId="0" fontId="1" fillId="0" borderId="32" xfId="1" applyFont="1" applyFill="1" applyBorder="1"/>
    <xf numFmtId="0" fontId="29" fillId="0" borderId="0" xfId="1" quotePrefix="1" applyNumberFormat="1" applyFont="1" applyFill="1" applyAlignment="1"/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166" fontId="1" fillId="0" borderId="0" xfId="3" applyNumberFormat="1" applyFont="1" applyFill="1" applyAlignment="1"/>
    <xf numFmtId="3" fontId="13" fillId="0" borderId="0" xfId="3" applyNumberFormat="1" applyFont="1"/>
    <xf numFmtId="166" fontId="1" fillId="0" borderId="0" xfId="3" applyNumberFormat="1" applyFont="1" applyFill="1"/>
    <xf numFmtId="166" fontId="1" fillId="0" borderId="0" xfId="1" applyNumberFormat="1" applyFont="1" applyFill="1"/>
    <xf numFmtId="166" fontId="13" fillId="0" borderId="0" xfId="1" applyNumberFormat="1" applyFont="1" applyFill="1"/>
    <xf numFmtId="3" fontId="30" fillId="0" borderId="0" xfId="1" applyNumberFormat="1" applyFont="1" applyFill="1"/>
    <xf numFmtId="3" fontId="31" fillId="0" borderId="0" xfId="1" applyNumberFormat="1" applyFont="1" applyFill="1" applyBorder="1" applyAlignment="1">
      <alignment vertical="top" wrapText="1"/>
    </xf>
    <xf numFmtId="3" fontId="32" fillId="0" borderId="0" xfId="1" applyNumberFormat="1" applyFont="1" applyFill="1" applyBorder="1" applyAlignment="1">
      <alignment vertical="top" wrapText="1"/>
    </xf>
    <xf numFmtId="10" fontId="1" fillId="0" borderId="0" xfId="2" applyNumberFormat="1" applyFont="1" applyFill="1" applyBorder="1"/>
    <xf numFmtId="3" fontId="16" fillId="0" borderId="56" xfId="1" applyNumberFormat="1" applyFont="1" applyFill="1" applyBorder="1" applyProtection="1"/>
    <xf numFmtId="3" fontId="16" fillId="0" borderId="46" xfId="1" applyNumberFormat="1" applyFont="1" applyFill="1" applyBorder="1" applyProtection="1"/>
    <xf numFmtId="3" fontId="16" fillId="0" borderId="2" xfId="1" applyNumberFormat="1" applyFont="1" applyFill="1" applyBorder="1" applyProtection="1"/>
    <xf numFmtId="49" fontId="23" fillId="0" borderId="0" xfId="4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wrapText="1" shrinkToFit="1"/>
    </xf>
    <xf numFmtId="49" fontId="33" fillId="0" borderId="0" xfId="4" applyNumberFormat="1" applyFont="1" applyFill="1" applyBorder="1" applyAlignment="1">
      <alignment horizontal="center" vertical="center" wrapText="1"/>
    </xf>
    <xf numFmtId="10" fontId="21" fillId="0" borderId="0" xfId="2" applyNumberFormat="1" applyFont="1" applyFill="1" applyBorder="1"/>
    <xf numFmtId="0" fontId="6" fillId="0" borderId="0" xfId="1" applyNumberFormat="1" applyFont="1" applyFill="1" applyAlignment="1">
      <alignment horizontal="center"/>
    </xf>
    <xf numFmtId="167" fontId="7" fillId="0" borderId="0" xfId="2" applyNumberFormat="1" applyFont="1" applyFill="1" applyBorder="1" applyAlignment="1" applyProtection="1">
      <alignment horizontal="right" vertical="top"/>
    </xf>
    <xf numFmtId="3" fontId="6" fillId="0" borderId="0" xfId="1" applyNumberFormat="1" applyFont="1" applyFill="1" applyAlignment="1">
      <alignment horizontal="center" vertical="top" wrapText="1"/>
    </xf>
    <xf numFmtId="3" fontId="1" fillId="0" borderId="49" xfId="1" applyNumberFormat="1" applyFont="1" applyFill="1" applyBorder="1"/>
    <xf numFmtId="3" fontId="1" fillId="0" borderId="0" xfId="2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justify"/>
    </xf>
    <xf numFmtId="171" fontId="1" fillId="0" borderId="51" xfId="1" applyNumberFormat="1" applyFont="1" applyFill="1" applyBorder="1"/>
    <xf numFmtId="3" fontId="19" fillId="0" borderId="0" xfId="1" applyNumberFormat="1" applyFont="1" applyFill="1" applyBorder="1" applyAlignment="1">
      <alignment vertical="top" wrapText="1"/>
    </xf>
    <xf numFmtId="3" fontId="34" fillId="0" borderId="0" xfId="1" applyNumberFormat="1" applyFont="1" applyFill="1" applyBorder="1" applyAlignment="1">
      <alignment horizontal="right"/>
    </xf>
    <xf numFmtId="3" fontId="34" fillId="0" borderId="0" xfId="1" applyNumberFormat="1" applyFont="1" applyFill="1" applyBorder="1" applyAlignment="1"/>
    <xf numFmtId="165" fontId="6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>
      <alignment horizontal="right"/>
    </xf>
    <xf numFmtId="10" fontId="13" fillId="0" borderId="0" xfId="2" applyNumberFormat="1" applyFont="1" applyFill="1"/>
    <xf numFmtId="3" fontId="1" fillId="0" borderId="0" xfId="2" applyNumberFormat="1" applyFont="1" applyFill="1" applyBorder="1" applyAlignment="1">
      <alignment horizontal="left" vertical="center"/>
    </xf>
    <xf numFmtId="10" fontId="6" fillId="0" borderId="0" xfId="12" applyNumberFormat="1" applyFont="1" applyFill="1" applyBorder="1" applyAlignment="1">
      <alignment vertical="center"/>
    </xf>
    <xf numFmtId="167" fontId="13" fillId="0" borderId="0" xfId="2" applyNumberFormat="1" applyFont="1" applyFill="1" applyBorder="1"/>
    <xf numFmtId="3" fontId="35" fillId="0" borderId="0" xfId="1" applyNumberFormat="1" applyFont="1" applyFill="1" applyAlignment="1">
      <alignment horizontal="center"/>
    </xf>
    <xf numFmtId="0" fontId="36" fillId="0" borderId="0" xfId="1" quotePrefix="1" applyFont="1" applyFill="1" applyAlignment="1">
      <alignment horizontal="left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/>
    </xf>
    <xf numFmtId="3" fontId="6" fillId="0" borderId="46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0" fontId="5" fillId="0" borderId="0" xfId="1" applyFont="1" applyFill="1"/>
    <xf numFmtId="0" fontId="12" fillId="0" borderId="0" xfId="1" applyFont="1" applyFill="1"/>
    <xf numFmtId="0" fontId="12" fillId="0" borderId="0" xfId="1" applyFont="1" applyFill="1" applyBorder="1"/>
    <xf numFmtId="1" fontId="38" fillId="0" borderId="0" xfId="1" applyNumberFormat="1" applyFont="1" applyFill="1" applyBorder="1" applyAlignment="1">
      <alignment horizontal="center" vertical="center" wrapText="1"/>
    </xf>
    <xf numFmtId="1" fontId="28" fillId="0" borderId="0" xfId="1" applyNumberFormat="1" applyFont="1" applyFill="1" applyBorder="1" applyAlignment="1">
      <alignment horizontal="center" vertical="center" wrapText="1"/>
    </xf>
    <xf numFmtId="1" fontId="28" fillId="0" borderId="0" xfId="5" applyNumberFormat="1" applyFont="1" applyFill="1" applyBorder="1" applyAlignment="1">
      <alignment horizontal="center" vertical="center" wrapText="1"/>
    </xf>
    <xf numFmtId="172" fontId="6" fillId="0" borderId="0" xfId="1" applyNumberFormat="1" applyFont="1" applyFill="1"/>
    <xf numFmtId="168" fontId="10" fillId="0" borderId="0" xfId="6" applyNumberFormat="1" applyFont="1" applyFill="1" applyBorder="1"/>
    <xf numFmtId="165" fontId="10" fillId="0" borderId="0" xfId="2" applyNumberFormat="1" applyFont="1" applyFill="1" applyBorder="1"/>
    <xf numFmtId="168" fontId="1" fillId="0" borderId="0" xfId="1" applyNumberFormat="1" applyFont="1" applyFill="1" applyBorder="1"/>
    <xf numFmtId="168" fontId="6" fillId="0" borderId="0" xfId="6" applyNumberFormat="1" applyFont="1" applyBorder="1"/>
    <xf numFmtId="41" fontId="6" fillId="0" borderId="0" xfId="6" applyNumberFormat="1" applyFont="1" applyFill="1" applyBorder="1"/>
    <xf numFmtId="168" fontId="6" fillId="0" borderId="0" xfId="6" applyNumberFormat="1" applyFont="1" applyFill="1" applyBorder="1"/>
    <xf numFmtId="168" fontId="15" fillId="0" borderId="0" xfId="6" applyNumberFormat="1" applyFont="1" applyBorder="1"/>
    <xf numFmtId="165" fontId="15" fillId="0" borderId="0" xfId="2" applyNumberFormat="1" applyFont="1" applyFill="1" applyBorder="1"/>
    <xf numFmtId="168" fontId="12" fillId="0" borderId="0" xfId="1" applyNumberFormat="1" applyFont="1" applyFill="1" applyBorder="1"/>
    <xf numFmtId="168" fontId="7" fillId="0" borderId="0" xfId="6" applyNumberFormat="1" applyFont="1" applyBorder="1"/>
    <xf numFmtId="168" fontId="15" fillId="0" borderId="0" xfId="6" applyNumberFormat="1" applyFont="1" applyFill="1" applyBorder="1"/>
    <xf numFmtId="168" fontId="7" fillId="0" borderId="0" xfId="6" applyNumberFormat="1" applyFont="1" applyFill="1" applyBorder="1"/>
    <xf numFmtId="168" fontId="6" fillId="2" borderId="0" xfId="6" applyNumberFormat="1" applyFont="1" applyFill="1" applyBorder="1"/>
    <xf numFmtId="178" fontId="10" fillId="0" borderId="0" xfId="2" applyNumberFormat="1" applyFont="1" applyFill="1" applyBorder="1" applyAlignment="1">
      <alignment horizontal="right"/>
    </xf>
    <xf numFmtId="168" fontId="15" fillId="0" borderId="0" xfId="7" applyNumberFormat="1" applyFont="1" applyFill="1" applyBorder="1"/>
    <xf numFmtId="168" fontId="7" fillId="0" borderId="0" xfId="7" applyNumberFormat="1" applyFont="1" applyBorder="1"/>
    <xf numFmtId="168" fontId="7" fillId="0" borderId="0" xfId="7" applyNumberFormat="1" applyFont="1" applyFill="1" applyBorder="1"/>
    <xf numFmtId="177" fontId="19" fillId="0" borderId="0" xfId="7" applyNumberFormat="1" applyFont="1" applyFill="1" applyBorder="1"/>
    <xf numFmtId="177" fontId="7" fillId="0" borderId="0" xfId="7" applyNumberFormat="1" applyFont="1" applyBorder="1"/>
    <xf numFmtId="0" fontId="15" fillId="0" borderId="0" xfId="1" applyFont="1" applyFill="1" applyBorder="1"/>
    <xf numFmtId="177" fontId="9" fillId="0" borderId="0" xfId="7" applyNumberFormat="1" applyFont="1" applyFill="1" applyBorder="1"/>
    <xf numFmtId="177" fontId="15" fillId="0" borderId="0" xfId="7" applyNumberFormat="1" applyFont="1" applyFill="1" applyBorder="1"/>
    <xf numFmtId="167" fontId="39" fillId="0" borderId="0" xfId="2" applyNumberFormat="1" applyFont="1" applyFill="1" applyBorder="1"/>
    <xf numFmtId="0" fontId="6" fillId="0" borderId="0" xfId="1" applyFont="1" applyFill="1"/>
    <xf numFmtId="172" fontId="1" fillId="0" borderId="0" xfId="1" applyNumberFormat="1" applyFont="1" applyFill="1"/>
    <xf numFmtId="172" fontId="6" fillId="0" borderId="0" xfId="1" applyNumberFormat="1" applyFont="1" applyFill="1" applyAlignment="1">
      <alignment horizontal="right"/>
    </xf>
    <xf numFmtId="170" fontId="27" fillId="0" borderId="5" xfId="1" applyNumberFormat="1" applyFont="1" applyFill="1" applyBorder="1" applyAlignment="1">
      <alignment horizontal="center" vertical="center"/>
    </xf>
    <xf numFmtId="170" fontId="27" fillId="0" borderId="0" xfId="1" applyNumberFormat="1" applyFont="1" applyFill="1" applyBorder="1" applyAlignment="1">
      <alignment horizontal="center" vertical="center"/>
    </xf>
    <xf numFmtId="170" fontId="13" fillId="0" borderId="0" xfId="1" applyNumberFormat="1" applyFont="1" applyFill="1" applyBorder="1" applyAlignment="1">
      <alignment horizontal="center" vertical="center"/>
    </xf>
    <xf numFmtId="0" fontId="13" fillId="0" borderId="5" xfId="1" applyFont="1" applyFill="1" applyBorder="1"/>
    <xf numFmtId="0" fontId="13" fillId="0" borderId="0" xfId="1" applyFont="1" applyFill="1" applyBorder="1"/>
    <xf numFmtId="0" fontId="41" fillId="0" borderId="0" xfId="1" applyFont="1" applyFill="1" applyBorder="1"/>
    <xf numFmtId="170" fontId="41" fillId="0" borderId="0" xfId="1" applyNumberFormat="1" applyFont="1" applyFill="1" applyBorder="1" applyAlignment="1">
      <alignment horizontal="center" vertical="center"/>
    </xf>
    <xf numFmtId="0" fontId="40" fillId="0" borderId="0" xfId="1" applyFont="1" applyFill="1"/>
    <xf numFmtId="0" fontId="29" fillId="0" borderId="0" xfId="1" applyFont="1" applyFill="1"/>
    <xf numFmtId="168" fontId="42" fillId="0" borderId="0" xfId="1" applyNumberFormat="1" applyFont="1" applyFill="1"/>
    <xf numFmtId="168" fontId="13" fillId="0" borderId="0" xfId="1" applyNumberFormat="1" applyFont="1" applyFill="1" applyBorder="1"/>
    <xf numFmtId="41" fontId="13" fillId="0" borderId="0" xfId="1" applyNumberFormat="1" applyFont="1" applyFill="1" applyBorder="1"/>
    <xf numFmtId="168" fontId="6" fillId="0" borderId="0" xfId="13" applyNumberFormat="1" applyFont="1" applyFill="1" applyBorder="1" applyAlignment="1" applyProtection="1">
      <alignment horizontal="right"/>
    </xf>
    <xf numFmtId="171" fontId="43" fillId="0" borderId="0" xfId="1" applyNumberFormat="1" applyFont="1" applyFill="1"/>
    <xf numFmtId="167" fontId="30" fillId="0" borderId="0" xfId="12" applyNumberFormat="1" applyFont="1" applyFill="1"/>
    <xf numFmtId="168" fontId="20" fillId="0" borderId="0" xfId="1" applyNumberFormat="1" applyFont="1" applyFill="1" applyBorder="1"/>
    <xf numFmtId="41" fontId="20" fillId="0" borderId="0" xfId="1" applyNumberFormat="1" applyFont="1" applyFill="1" applyBorder="1"/>
    <xf numFmtId="3" fontId="44" fillId="0" borderId="0" xfId="1" applyNumberFormat="1" applyFont="1" applyFill="1" applyBorder="1" applyAlignment="1"/>
    <xf numFmtId="3" fontId="44" fillId="0" borderId="0" xfId="1" applyNumberFormat="1" applyFont="1" applyFill="1" applyBorder="1" applyAlignment="1">
      <alignment horizontal="right"/>
    </xf>
    <xf numFmtId="3" fontId="44" fillId="0" borderId="0" xfId="1" applyNumberFormat="1" applyFont="1" applyFill="1" applyBorder="1" applyAlignment="1">
      <alignment horizontal="left"/>
    </xf>
    <xf numFmtId="172" fontId="44" fillId="0" borderId="0" xfId="1" applyNumberFormat="1" applyFont="1" applyFill="1" applyBorder="1" applyAlignment="1"/>
    <xf numFmtId="181" fontId="13" fillId="0" borderId="0" xfId="1" applyNumberFormat="1" applyFont="1" applyFill="1" applyAlignment="1">
      <alignment horizontal="right"/>
    </xf>
    <xf numFmtId="185" fontId="12" fillId="0" borderId="0" xfId="1" applyNumberFormat="1" applyFont="1" applyFill="1"/>
    <xf numFmtId="3" fontId="6" fillId="0" borderId="0" xfId="1" applyNumberFormat="1" applyFont="1" applyFill="1" applyBorder="1" applyAlignment="1">
      <alignment horizontal="right" vertical="center"/>
    </xf>
    <xf numFmtId="168" fontId="13" fillId="0" borderId="0" xfId="12" applyNumberFormat="1" applyFont="1" applyFill="1"/>
    <xf numFmtId="3" fontId="6" fillId="0" borderId="0" xfId="1" applyNumberFormat="1" applyFont="1" applyFill="1" applyBorder="1" applyAlignment="1">
      <alignment horizontal="right"/>
    </xf>
    <xf numFmtId="167" fontId="12" fillId="0" borderId="0" xfId="12" applyNumberFormat="1" applyFont="1" applyFill="1" applyBorder="1"/>
    <xf numFmtId="41" fontId="16" fillId="0" borderId="5" xfId="13" applyFont="1" applyFill="1" applyBorder="1" applyAlignment="1">
      <alignment horizontal="center" vertical="center"/>
    </xf>
    <xf numFmtId="10" fontId="13" fillId="0" borderId="0" xfId="12" applyNumberFormat="1" applyFont="1" applyFill="1" applyBorder="1" applyAlignment="1">
      <alignment horizontal="right"/>
    </xf>
    <xf numFmtId="0" fontId="36" fillId="0" borderId="60" xfId="1" quotePrefix="1" applyFont="1" applyFill="1" applyBorder="1" applyAlignment="1">
      <alignment horizontal="left"/>
    </xf>
    <xf numFmtId="3" fontId="40" fillId="0" borderId="61" xfId="1" applyNumberFormat="1" applyFont="1" applyFill="1" applyBorder="1" applyAlignment="1">
      <alignment horizontal="center"/>
    </xf>
    <xf numFmtId="0" fontId="36" fillId="0" borderId="62" xfId="1" quotePrefix="1" applyFont="1" applyFill="1" applyBorder="1" applyAlignment="1">
      <alignment horizontal="left"/>
    </xf>
    <xf numFmtId="3" fontId="40" fillId="0" borderId="63" xfId="1" applyNumberFormat="1" applyFont="1" applyFill="1" applyBorder="1" applyAlignment="1">
      <alignment horizontal="center"/>
    </xf>
    <xf numFmtId="1" fontId="29" fillId="0" borderId="64" xfId="1" applyNumberFormat="1" applyFont="1" applyFill="1" applyBorder="1" applyAlignment="1">
      <alignment horizontal="center" vertical="center" wrapText="1"/>
    </xf>
    <xf numFmtId="3" fontId="40" fillId="0" borderId="16" xfId="1" applyNumberFormat="1" applyFont="1" applyFill="1" applyBorder="1" applyAlignment="1">
      <alignment horizontal="center"/>
    </xf>
    <xf numFmtId="3" fontId="5" fillId="0" borderId="21" xfId="1" applyNumberFormat="1" applyFont="1" applyFill="1" applyBorder="1" applyAlignment="1">
      <alignment horizontal="center"/>
    </xf>
    <xf numFmtId="3" fontId="40" fillId="0" borderId="62" xfId="1" applyNumberFormat="1" applyFont="1" applyFill="1" applyBorder="1" applyAlignment="1">
      <alignment horizontal="center"/>
    </xf>
    <xf numFmtId="3" fontId="5" fillId="0" borderId="65" xfId="1" applyNumberFormat="1" applyFont="1" applyFill="1" applyBorder="1" applyAlignment="1">
      <alignment horizontal="center"/>
    </xf>
    <xf numFmtId="1" fontId="29" fillId="0" borderId="22" xfId="1" applyNumberFormat="1" applyFont="1" applyFill="1" applyBorder="1" applyAlignment="1">
      <alignment horizontal="center" vertical="center" wrapText="1"/>
    </xf>
    <xf numFmtId="1" fontId="37" fillId="0" borderId="27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/>
    <xf numFmtId="10" fontId="13" fillId="0" borderId="0" xfId="12" applyNumberFormat="1" applyFont="1" applyFill="1"/>
    <xf numFmtId="171" fontId="13" fillId="0" borderId="0" xfId="1" applyNumberFormat="1" applyFont="1" applyFill="1" applyBorder="1" applyAlignment="1" applyProtection="1">
      <alignment horizontal="right" wrapText="1"/>
    </xf>
    <xf numFmtId="3" fontId="13" fillId="0" borderId="0" xfId="1" applyNumberFormat="1" applyFont="1" applyFill="1" applyBorder="1" applyAlignment="1">
      <alignment vertical="center"/>
    </xf>
    <xf numFmtId="3" fontId="45" fillId="0" borderId="0" xfId="1" applyNumberFormat="1" applyFont="1" applyFill="1" applyBorder="1"/>
    <xf numFmtId="171" fontId="13" fillId="0" borderId="0" xfId="13" applyNumberFormat="1" applyFont="1" applyFill="1" applyBorder="1" applyAlignment="1" applyProtection="1">
      <alignment horizontal="right"/>
    </xf>
    <xf numFmtId="184" fontId="14" fillId="0" borderId="0" xfId="1" applyNumberFormat="1" applyFont="1" applyFill="1" applyBorder="1" applyAlignment="1">
      <alignment vertical="top" wrapText="1"/>
    </xf>
    <xf numFmtId="185" fontId="13" fillId="0" borderId="0" xfId="1" applyNumberFormat="1" applyFont="1" applyFill="1" applyBorder="1" applyAlignment="1" applyProtection="1">
      <alignment horizontal="right" wrapText="1"/>
    </xf>
    <xf numFmtId="171" fontId="43" fillId="0" borderId="0" xfId="1" applyNumberFormat="1" applyFont="1" applyFill="1" applyAlignment="1">
      <alignment horizontal="right"/>
    </xf>
    <xf numFmtId="0" fontId="11" fillId="0" borderId="0" xfId="1" applyFont="1" applyFill="1" applyAlignment="1"/>
    <xf numFmtId="168" fontId="12" fillId="0" borderId="13" xfId="1" applyNumberFormat="1" applyFont="1" applyFill="1" applyBorder="1" applyAlignment="1">
      <alignment horizontal="right"/>
    </xf>
    <xf numFmtId="168" fontId="12" fillId="0" borderId="12" xfId="1" applyNumberFormat="1" applyFont="1" applyFill="1" applyBorder="1" applyAlignment="1">
      <alignment horizontal="right"/>
    </xf>
    <xf numFmtId="186" fontId="12" fillId="0" borderId="12" xfId="1" applyNumberFormat="1" applyFont="1" applyFill="1" applyBorder="1" applyAlignment="1">
      <alignment horizontal="right"/>
    </xf>
    <xf numFmtId="169" fontId="47" fillId="0" borderId="23" xfId="1" applyNumberFormat="1" applyFont="1" applyFill="1" applyBorder="1" applyAlignment="1">
      <alignment horizontal="center" vertical="center"/>
    </xf>
    <xf numFmtId="3" fontId="48" fillId="0" borderId="0" xfId="2" applyNumberFormat="1" applyFont="1" applyFill="1" applyBorder="1" applyAlignment="1" applyProtection="1">
      <alignment horizontal="center" vertical="center"/>
    </xf>
    <xf numFmtId="3" fontId="1" fillId="0" borderId="51" xfId="2" applyNumberFormat="1" applyFont="1" applyFill="1" applyBorder="1" applyAlignment="1">
      <alignment vertical="center"/>
    </xf>
    <xf numFmtId="3" fontId="1" fillId="0" borderId="2" xfId="2" applyNumberFormat="1" applyFont="1" applyFill="1" applyBorder="1" applyAlignment="1">
      <alignment vertical="center"/>
    </xf>
    <xf numFmtId="0" fontId="12" fillId="0" borderId="0" xfId="1" applyFont="1" applyFill="1" applyBorder="1" applyProtection="1"/>
    <xf numFmtId="177" fontId="12" fillId="0" borderId="49" xfId="7" applyNumberFormat="1" applyFont="1" applyBorder="1"/>
    <xf numFmtId="177" fontId="12" fillId="0" borderId="50" xfId="7" applyNumberFormat="1" applyFont="1" applyFill="1" applyBorder="1"/>
    <xf numFmtId="177" fontId="21" fillId="0" borderId="51" xfId="7" applyNumberFormat="1" applyFont="1" applyFill="1" applyBorder="1"/>
    <xf numFmtId="177" fontId="21" fillId="0" borderId="2" xfId="7" applyNumberFormat="1" applyFont="1" applyFill="1" applyBorder="1"/>
    <xf numFmtId="177" fontId="21" fillId="0" borderId="0" xfId="7" applyNumberFormat="1" applyFont="1" applyFill="1" applyBorder="1"/>
    <xf numFmtId="177" fontId="12" fillId="0" borderId="0" xfId="7" applyNumberFormat="1" applyFont="1" applyBorder="1"/>
    <xf numFmtId="0" fontId="18" fillId="0" borderId="0" xfId="1" applyFont="1" applyFill="1"/>
    <xf numFmtId="184" fontId="24" fillId="0" borderId="0" xfId="1" applyNumberFormat="1" applyFont="1" applyFill="1" applyAlignment="1"/>
    <xf numFmtId="0" fontId="20" fillId="0" borderId="0" xfId="1" applyFont="1" applyFill="1" applyAlignment="1"/>
    <xf numFmtId="171" fontId="13" fillId="0" borderId="0" xfId="1" applyNumberFormat="1" applyFont="1" applyFill="1" applyBorder="1" applyAlignment="1" applyProtection="1">
      <alignment horizontal="right"/>
    </xf>
    <xf numFmtId="0" fontId="13" fillId="0" borderId="0" xfId="1" applyFont="1" applyFill="1" applyAlignment="1">
      <alignment horizontal="center"/>
    </xf>
    <xf numFmtId="0" fontId="12" fillId="0" borderId="12" xfId="1" applyFont="1" applyFill="1" applyBorder="1" applyAlignment="1">
      <alignment horizontal="left" indent="1"/>
    </xf>
    <xf numFmtId="0" fontId="11" fillId="0" borderId="0" xfId="1" applyFont="1" applyFill="1" applyBorder="1" applyAlignment="1">
      <alignment horizontal="left" indent="1"/>
    </xf>
    <xf numFmtId="171" fontId="1" fillId="0" borderId="37" xfId="1" applyNumberFormat="1" applyFont="1" applyFill="1" applyBorder="1"/>
    <xf numFmtId="49" fontId="47" fillId="0" borderId="25" xfId="1" applyNumberFormat="1" applyFont="1" applyFill="1" applyBorder="1" applyAlignment="1" applyProtection="1">
      <alignment horizontal="center" vertical="top"/>
    </xf>
    <xf numFmtId="3" fontId="20" fillId="0" borderId="0" xfId="1" applyNumberFormat="1" applyFont="1" applyFill="1" applyBorder="1" applyAlignment="1">
      <alignment vertical="center"/>
    </xf>
    <xf numFmtId="0" fontId="52" fillId="0" borderId="0" xfId="1" applyFont="1" applyFill="1" applyAlignment="1">
      <alignment vertical="top"/>
    </xf>
    <xf numFmtId="10" fontId="13" fillId="0" borderId="0" xfId="12" applyNumberFormat="1" applyFont="1" applyFill="1" applyBorder="1" applyAlignment="1" applyProtection="1">
      <alignment horizontal="right" wrapText="1"/>
    </xf>
    <xf numFmtId="169" fontId="47" fillId="0" borderId="25" xfId="1" applyNumberFormat="1" applyFont="1" applyFill="1" applyBorder="1" applyAlignment="1">
      <alignment horizontal="center" vertical="center" wrapText="1"/>
    </xf>
    <xf numFmtId="169" fontId="47" fillId="0" borderId="26" xfId="1" applyNumberFormat="1" applyFont="1" applyFill="1" applyBorder="1" applyAlignment="1">
      <alignment horizontal="center" vertical="center" wrapText="1"/>
    </xf>
    <xf numFmtId="49" fontId="47" fillId="0" borderId="27" xfId="4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top"/>
    </xf>
    <xf numFmtId="41" fontId="13" fillId="0" borderId="0" xfId="13" applyFont="1" applyFill="1"/>
    <xf numFmtId="10" fontId="13" fillId="0" borderId="0" xfId="12" applyNumberFormat="1" applyFont="1" applyFill="1" applyBorder="1" applyAlignment="1" applyProtection="1">
      <alignment horizontal="right"/>
    </xf>
    <xf numFmtId="49" fontId="47" fillId="0" borderId="73" xfId="1" applyNumberFormat="1" applyFont="1" applyFill="1" applyBorder="1" applyAlignment="1" applyProtection="1">
      <alignment horizontal="center" vertical="top"/>
    </xf>
    <xf numFmtId="3" fontId="53" fillId="0" borderId="0" xfId="1" applyNumberFormat="1" applyFont="1" applyFill="1" applyBorder="1" applyAlignment="1">
      <alignment vertical="top"/>
    </xf>
    <xf numFmtId="167" fontId="13" fillId="0" borderId="0" xfId="12" applyNumberFormat="1" applyFont="1" applyFill="1" applyBorder="1" applyAlignment="1"/>
    <xf numFmtId="10" fontId="13" fillId="0" borderId="0" xfId="2" applyNumberFormat="1" applyFont="1" applyFill="1" applyBorder="1"/>
    <xf numFmtId="10" fontId="6" fillId="0" borderId="0" xfId="1" applyNumberFormat="1" applyFont="1" applyFill="1" applyBorder="1" applyAlignment="1" applyProtection="1">
      <alignment horizontal="right"/>
    </xf>
    <xf numFmtId="3" fontId="50" fillId="0" borderId="0" xfId="1" applyNumberFormat="1" applyFont="1" applyFill="1" applyBorder="1" applyAlignment="1">
      <alignment vertical="top"/>
    </xf>
    <xf numFmtId="168" fontId="1" fillId="0" borderId="10" xfId="1" applyNumberFormat="1" applyFont="1" applyFill="1" applyBorder="1" applyAlignment="1">
      <alignment horizontal="right" vertical="center"/>
    </xf>
    <xf numFmtId="168" fontId="1" fillId="0" borderId="9" xfId="1" applyNumberFormat="1" applyFont="1" applyFill="1" applyBorder="1" applyAlignment="1">
      <alignment horizontal="right" vertical="center"/>
    </xf>
    <xf numFmtId="186" fontId="1" fillId="0" borderId="9" xfId="1" applyNumberFormat="1" applyFont="1" applyFill="1" applyBorder="1" applyAlignment="1">
      <alignment horizontal="right" vertical="center"/>
    </xf>
    <xf numFmtId="0" fontId="1" fillId="0" borderId="28" xfId="1" applyFont="1" applyFill="1" applyBorder="1" applyAlignment="1">
      <alignment horizontal="left" vertical="center"/>
    </xf>
    <xf numFmtId="168" fontId="1" fillId="0" borderId="7" xfId="1" applyNumberFormat="1" applyFont="1" applyFill="1" applyBorder="1" applyAlignment="1">
      <alignment horizontal="right" vertical="center"/>
    </xf>
    <xf numFmtId="168" fontId="1" fillId="0" borderId="6" xfId="1" applyNumberFormat="1" applyFont="1" applyFill="1" applyBorder="1" applyAlignment="1">
      <alignment horizontal="right" vertical="center"/>
    </xf>
    <xf numFmtId="186" fontId="1" fillId="0" borderId="6" xfId="1" applyNumberFormat="1" applyFont="1" applyFill="1" applyBorder="1" applyAlignment="1">
      <alignment horizontal="right" vertical="center"/>
    </xf>
    <xf numFmtId="0" fontId="1" fillId="0" borderId="29" xfId="1" applyFont="1" applyFill="1" applyBorder="1" applyAlignment="1">
      <alignment horizontal="left" vertical="center"/>
    </xf>
    <xf numFmtId="41" fontId="1" fillId="0" borderId="10" xfId="1" applyNumberFormat="1" applyFont="1" applyFill="1" applyBorder="1" applyAlignment="1">
      <alignment horizontal="right" vertical="center"/>
    </xf>
    <xf numFmtId="41" fontId="1" fillId="0" borderId="9" xfId="1" applyNumberFormat="1" applyFont="1" applyFill="1" applyBorder="1" applyAlignment="1">
      <alignment horizontal="right" vertical="center"/>
    </xf>
    <xf numFmtId="0" fontId="1" fillId="0" borderId="29" xfId="1" applyFont="1" applyFill="1" applyBorder="1" applyAlignment="1">
      <alignment horizontal="left" vertical="center" wrapText="1"/>
    </xf>
    <xf numFmtId="168" fontId="21" fillId="0" borderId="10" xfId="1" applyNumberFormat="1" applyFont="1" applyFill="1" applyBorder="1" applyAlignment="1">
      <alignment horizontal="right" vertical="center"/>
    </xf>
    <xf numFmtId="168" fontId="21" fillId="0" borderId="9" xfId="1" applyNumberFormat="1" applyFont="1" applyFill="1" applyBorder="1" applyAlignment="1">
      <alignment horizontal="right" vertical="center"/>
    </xf>
    <xf numFmtId="41" fontId="21" fillId="0" borderId="9" xfId="1" applyNumberFormat="1" applyFont="1" applyFill="1" applyBorder="1" applyAlignment="1">
      <alignment horizontal="right" vertical="center"/>
    </xf>
    <xf numFmtId="183" fontId="21" fillId="0" borderId="9" xfId="1" applyNumberFormat="1" applyFont="1" applyFill="1" applyBorder="1" applyAlignment="1">
      <alignment horizontal="right" vertical="center"/>
    </xf>
    <xf numFmtId="186" fontId="21" fillId="0" borderId="9" xfId="1" applyNumberFormat="1" applyFont="1" applyFill="1" applyBorder="1" applyAlignment="1">
      <alignment horizontal="right" vertical="center"/>
    </xf>
    <xf numFmtId="0" fontId="1" fillId="0" borderId="30" xfId="1" applyFont="1" applyFill="1" applyBorder="1" applyAlignment="1">
      <alignment horizontal="left" vertical="center"/>
    </xf>
    <xf numFmtId="168" fontId="1" fillId="0" borderId="5" xfId="1" applyNumberFormat="1" applyFont="1" applyFill="1" applyBorder="1" applyAlignment="1">
      <alignment horizontal="right" vertical="center"/>
    </xf>
    <xf numFmtId="168" fontId="1" fillId="0" borderId="0" xfId="1" applyNumberFormat="1" applyFont="1" applyFill="1" applyBorder="1" applyAlignment="1">
      <alignment horizontal="right" vertical="center"/>
    </xf>
    <xf numFmtId="186" fontId="1" fillId="0" borderId="0" xfId="1" applyNumberFormat="1" applyFont="1" applyFill="1" applyBorder="1" applyAlignment="1">
      <alignment horizontal="right" vertical="center"/>
    </xf>
    <xf numFmtId="168" fontId="1" fillId="0" borderId="42" xfId="1" applyNumberFormat="1" applyFont="1" applyFill="1" applyBorder="1" applyAlignment="1">
      <alignment horizontal="right" vertical="center"/>
    </xf>
    <xf numFmtId="186" fontId="1" fillId="0" borderId="42" xfId="1" applyNumberFormat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left" vertical="center"/>
    </xf>
    <xf numFmtId="168" fontId="12" fillId="0" borderId="13" xfId="1" applyNumberFormat="1" applyFont="1" applyFill="1" applyBorder="1" applyAlignment="1">
      <alignment horizontal="right" vertical="center"/>
    </xf>
    <xf numFmtId="168" fontId="12" fillId="0" borderId="12" xfId="1" applyNumberFormat="1" applyFont="1" applyFill="1" applyBorder="1" applyAlignment="1">
      <alignment horizontal="right" vertical="center"/>
    </xf>
    <xf numFmtId="186" fontId="12" fillId="0" borderId="12" xfId="1" applyNumberFormat="1" applyFont="1" applyFill="1" applyBorder="1" applyAlignment="1">
      <alignment horizontal="right" vertical="center"/>
    </xf>
    <xf numFmtId="3" fontId="16" fillId="0" borderId="15" xfId="1" applyNumberFormat="1" applyFont="1" applyFill="1" applyBorder="1" applyProtection="1"/>
    <xf numFmtId="3" fontId="1" fillId="0" borderId="50" xfId="1" applyNumberFormat="1" applyFont="1" applyFill="1" applyBorder="1"/>
    <xf numFmtId="0" fontId="1" fillId="0" borderId="20" xfId="1" applyNumberFormat="1" applyFont="1" applyFill="1" applyBorder="1" applyAlignment="1" applyProtection="1">
      <alignment horizontal="left" vertical="center"/>
    </xf>
    <xf numFmtId="168" fontId="1" fillId="0" borderId="19" xfId="1" applyNumberFormat="1" applyFont="1" applyFill="1" applyBorder="1" applyAlignment="1" applyProtection="1">
      <alignment horizontal="right" vertical="center"/>
    </xf>
    <xf numFmtId="168" fontId="1" fillId="0" borderId="20" xfId="1" applyNumberFormat="1" applyFont="1" applyFill="1" applyBorder="1" applyAlignment="1" applyProtection="1">
      <alignment horizontal="right" vertical="center"/>
    </xf>
    <xf numFmtId="172" fontId="1" fillId="0" borderId="17" xfId="2" applyNumberFormat="1" applyFont="1" applyFill="1" applyBorder="1" applyAlignment="1" applyProtection="1">
      <alignment horizontal="right" vertical="center"/>
    </xf>
    <xf numFmtId="172" fontId="1" fillId="0" borderId="19" xfId="2" applyNumberFormat="1" applyFont="1" applyFill="1" applyBorder="1" applyAlignment="1" applyProtection="1">
      <alignment horizontal="right" vertical="center"/>
    </xf>
    <xf numFmtId="168" fontId="1" fillId="0" borderId="20" xfId="0" applyNumberFormat="1" applyFont="1" applyFill="1" applyBorder="1" applyAlignment="1" applyProtection="1">
      <alignment horizontal="right" vertical="center"/>
    </xf>
    <xf numFmtId="172" fontId="1" fillId="0" borderId="20" xfId="2" applyNumberFormat="1" applyFont="1" applyFill="1" applyBorder="1" applyAlignment="1" applyProtection="1">
      <alignment horizontal="right" vertical="center"/>
    </xf>
    <xf numFmtId="172" fontId="21" fillId="0" borderId="2" xfId="1" applyNumberFormat="1" applyFont="1" applyFill="1" applyBorder="1" applyAlignment="1" applyProtection="1">
      <alignment horizontal="right" vertical="center"/>
    </xf>
    <xf numFmtId="172" fontId="21" fillId="0" borderId="0" xfId="1" applyNumberFormat="1" applyFont="1" applyFill="1" applyBorder="1" applyAlignment="1" applyProtection="1">
      <alignment horizontal="right" vertical="center"/>
    </xf>
    <xf numFmtId="172" fontId="21" fillId="0" borderId="30" xfId="2" applyNumberFormat="1" applyFont="1" applyFill="1" applyBorder="1" applyAlignment="1" applyProtection="1">
      <alignment horizontal="right" vertical="center"/>
    </xf>
    <xf numFmtId="172" fontId="21" fillId="0" borderId="2" xfId="2" applyNumberFormat="1" applyFont="1" applyFill="1" applyBorder="1" applyAlignment="1" applyProtection="1">
      <alignment horizontal="right" vertical="center"/>
    </xf>
    <xf numFmtId="172" fontId="21" fillId="0" borderId="0" xfId="0" applyNumberFormat="1" applyFont="1" applyFill="1" applyBorder="1" applyAlignment="1" applyProtection="1">
      <alignment horizontal="right" vertical="center"/>
    </xf>
    <xf numFmtId="172" fontId="21" fillId="0" borderId="0" xfId="2" applyNumberFormat="1" applyFont="1" applyFill="1" applyBorder="1" applyAlignment="1" applyProtection="1">
      <alignment horizontal="right" vertical="center"/>
    </xf>
    <xf numFmtId="49" fontId="21" fillId="0" borderId="6" xfId="1" applyNumberFormat="1" applyFont="1" applyFill="1" applyBorder="1" applyAlignment="1" applyProtection="1">
      <alignment horizontal="left" vertical="center"/>
    </xf>
    <xf numFmtId="172" fontId="21" fillId="0" borderId="8" xfId="1" applyNumberFormat="1" applyFont="1" applyFill="1" applyBorder="1" applyAlignment="1" applyProtection="1">
      <alignment horizontal="right" vertical="center"/>
    </xf>
    <xf numFmtId="168" fontId="21" fillId="0" borderId="6" xfId="1" applyNumberFormat="1" applyFont="1" applyFill="1" applyBorder="1" applyAlignment="1" applyProtection="1">
      <alignment horizontal="right" vertical="center"/>
    </xf>
    <xf numFmtId="172" fontId="21" fillId="0" borderId="28" xfId="2" applyNumberFormat="1" applyFont="1" applyFill="1" applyBorder="1" applyAlignment="1" applyProtection="1">
      <alignment horizontal="right" vertical="center"/>
    </xf>
    <xf numFmtId="172" fontId="21" fillId="0" borderId="8" xfId="2" applyNumberFormat="1" applyFont="1" applyFill="1" applyBorder="1" applyAlignment="1" applyProtection="1">
      <alignment horizontal="right" vertical="center"/>
    </xf>
    <xf numFmtId="172" fontId="21" fillId="0" borderId="6" xfId="2" applyNumberFormat="1" applyFont="1" applyFill="1" applyBorder="1" applyAlignment="1" applyProtection="1">
      <alignment horizontal="right" vertical="center"/>
    </xf>
    <xf numFmtId="49" fontId="1" fillId="0" borderId="9" xfId="1" applyNumberFormat="1" applyFont="1" applyFill="1" applyBorder="1" applyAlignment="1" applyProtection="1">
      <alignment horizontal="left" vertical="center"/>
    </xf>
    <xf numFmtId="172" fontId="1" fillId="0" borderId="11" xfId="1" applyNumberFormat="1" applyFont="1" applyFill="1" applyBorder="1" applyAlignment="1" applyProtection="1">
      <alignment horizontal="right" vertical="center"/>
    </xf>
    <xf numFmtId="168" fontId="1" fillId="0" borderId="9" xfId="1" applyNumberFormat="1" applyFont="1" applyFill="1" applyBorder="1" applyAlignment="1" applyProtection="1">
      <alignment horizontal="right" vertical="center"/>
    </xf>
    <xf numFmtId="172" fontId="1" fillId="0" borderId="29" xfId="2" applyNumberFormat="1" applyFont="1" applyFill="1" applyBorder="1" applyAlignment="1" applyProtection="1">
      <alignment horizontal="right" vertical="center"/>
    </xf>
    <xf numFmtId="172" fontId="1" fillId="0" borderId="11" xfId="2" applyNumberFormat="1" applyFont="1" applyFill="1" applyBorder="1" applyAlignment="1" applyProtection="1">
      <alignment horizontal="right" vertical="center"/>
    </xf>
    <xf numFmtId="172" fontId="1" fillId="0" borderId="9" xfId="2" applyNumberFormat="1" applyFont="1" applyFill="1" applyBorder="1" applyAlignment="1" applyProtection="1">
      <alignment horizontal="right" vertical="center"/>
    </xf>
    <xf numFmtId="49" fontId="1" fillId="0" borderId="42" xfId="1" applyNumberFormat="1" applyFont="1" applyFill="1" applyBorder="1" applyAlignment="1" applyProtection="1">
      <alignment horizontal="left" vertical="center"/>
    </xf>
    <xf numFmtId="172" fontId="1" fillId="0" borderId="58" xfId="1" applyNumberFormat="1" applyFont="1" applyFill="1" applyBorder="1" applyAlignment="1" applyProtection="1">
      <alignment horizontal="right" vertical="center"/>
    </xf>
    <xf numFmtId="168" fontId="1" fillId="0" borderId="42" xfId="1" applyNumberFormat="1" applyFont="1" applyFill="1" applyBorder="1" applyAlignment="1" applyProtection="1">
      <alignment horizontal="right" vertical="center"/>
    </xf>
    <xf numFmtId="172" fontId="1" fillId="0" borderId="59" xfId="2" applyNumberFormat="1" applyFont="1" applyFill="1" applyBorder="1" applyAlignment="1" applyProtection="1">
      <alignment horizontal="right" vertical="center"/>
    </xf>
    <xf numFmtId="172" fontId="1" fillId="0" borderId="58" xfId="2" applyNumberFormat="1" applyFont="1" applyFill="1" applyBorder="1" applyAlignment="1" applyProtection="1">
      <alignment horizontal="right" vertical="center"/>
    </xf>
    <xf numFmtId="172" fontId="1" fillId="0" borderId="42" xfId="2" applyNumberFormat="1" applyFont="1" applyFill="1" applyBorder="1" applyAlignment="1" applyProtection="1">
      <alignment horizontal="right" vertical="center"/>
    </xf>
    <xf numFmtId="41" fontId="21" fillId="0" borderId="8" xfId="1" applyNumberFormat="1" applyFont="1" applyFill="1" applyBorder="1" applyAlignment="1" applyProtection="1">
      <alignment horizontal="right" vertical="center"/>
    </xf>
    <xf numFmtId="41" fontId="21" fillId="0" borderId="6" xfId="2" applyNumberFormat="1" applyFont="1" applyFill="1" applyBorder="1" applyAlignment="1" applyProtection="1">
      <alignment horizontal="right" vertical="center"/>
    </xf>
    <xf numFmtId="49" fontId="1" fillId="0" borderId="9" xfId="1" applyNumberFormat="1" applyFont="1" applyFill="1" applyBorder="1" applyAlignment="1" applyProtection="1">
      <alignment horizontal="left" vertical="center" wrapText="1"/>
    </xf>
    <xf numFmtId="175" fontId="1" fillId="0" borderId="9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 applyProtection="1">
      <alignment horizontal="left" vertical="center"/>
    </xf>
    <xf numFmtId="172" fontId="1" fillId="0" borderId="2" xfId="1" applyNumberFormat="1" applyFont="1" applyFill="1" applyBorder="1" applyAlignment="1" applyProtection="1">
      <alignment horizontal="right" vertical="center"/>
    </xf>
    <xf numFmtId="168" fontId="1" fillId="0" borderId="0" xfId="1" applyNumberFormat="1" applyFont="1" applyFill="1" applyBorder="1" applyAlignment="1" applyProtection="1">
      <alignment horizontal="right" vertical="center"/>
    </xf>
    <xf numFmtId="172" fontId="1" fillId="0" borderId="30" xfId="2" applyNumberFormat="1" applyFont="1" applyFill="1" applyBorder="1" applyAlignment="1" applyProtection="1">
      <alignment horizontal="right" vertical="center"/>
    </xf>
    <xf numFmtId="172" fontId="1" fillId="0" borderId="2" xfId="2" applyNumberFormat="1" applyFont="1" applyFill="1" applyBorder="1" applyAlignment="1" applyProtection="1">
      <alignment horizontal="right" vertical="center"/>
    </xf>
    <xf numFmtId="172" fontId="1" fillId="0" borderId="0" xfId="2" applyNumberFormat="1" applyFont="1" applyFill="1" applyBorder="1" applyAlignment="1" applyProtection="1">
      <alignment horizontal="right" vertical="center"/>
    </xf>
    <xf numFmtId="49" fontId="12" fillId="0" borderId="37" xfId="1" applyNumberFormat="1" applyFont="1" applyFill="1" applyBorder="1" applyAlignment="1" applyProtection="1">
      <alignment horizontal="left" vertical="center"/>
    </xf>
    <xf numFmtId="172" fontId="12" fillId="0" borderId="39" xfId="1" applyNumberFormat="1" applyFont="1" applyFill="1" applyBorder="1" applyAlignment="1" applyProtection="1">
      <alignment horizontal="right" vertical="center"/>
    </xf>
    <xf numFmtId="168" fontId="12" fillId="0" borderId="37" xfId="1" applyNumberFormat="1" applyFont="1" applyFill="1" applyBorder="1" applyAlignment="1" applyProtection="1">
      <alignment horizontal="right" vertical="center"/>
    </xf>
    <xf numFmtId="172" fontId="12" fillId="0" borderId="52" xfId="1" applyNumberFormat="1" applyFont="1" applyFill="1" applyBorder="1" applyAlignment="1" applyProtection="1">
      <alignment horizontal="right" vertical="center"/>
    </xf>
    <xf numFmtId="172" fontId="12" fillId="0" borderId="37" xfId="1" applyNumberFormat="1" applyFont="1" applyFill="1" applyBorder="1" applyAlignment="1" applyProtection="1">
      <alignment horizontal="right" vertical="center"/>
    </xf>
    <xf numFmtId="49" fontId="46" fillId="0" borderId="33" xfId="1" applyNumberFormat="1" applyFont="1" applyFill="1" applyBorder="1" applyAlignment="1" applyProtection="1">
      <alignment horizontal="left" vertical="center"/>
    </xf>
    <xf numFmtId="172" fontId="46" fillId="0" borderId="36" xfId="1" applyNumberFormat="1" applyFont="1" applyFill="1" applyBorder="1" applyAlignment="1" applyProtection="1">
      <alignment horizontal="right" vertical="center"/>
    </xf>
    <xf numFmtId="168" fontId="46" fillId="0" borderId="33" xfId="1" applyNumberFormat="1" applyFont="1" applyFill="1" applyBorder="1" applyAlignment="1" applyProtection="1">
      <alignment horizontal="right" vertical="center"/>
    </xf>
    <xf numFmtId="172" fontId="46" fillId="0" borderId="34" xfId="1" applyNumberFormat="1" applyFont="1" applyFill="1" applyBorder="1" applyAlignment="1" applyProtection="1">
      <alignment horizontal="right" vertical="center"/>
    </xf>
    <xf numFmtId="172" fontId="46" fillId="0" borderId="33" xfId="1" applyNumberFormat="1" applyFont="1" applyFill="1" applyBorder="1" applyAlignment="1" applyProtection="1">
      <alignment horizontal="right" vertical="center"/>
    </xf>
    <xf numFmtId="49" fontId="1" fillId="0" borderId="40" xfId="1" applyNumberFormat="1" applyFont="1" applyFill="1" applyBorder="1" applyAlignment="1" applyProtection="1">
      <alignment horizontal="left" vertical="center"/>
    </xf>
    <xf numFmtId="190" fontId="1" fillId="0" borderId="40" xfId="1" applyNumberFormat="1" applyFont="1" applyFill="1" applyBorder="1" applyAlignment="1" applyProtection="1">
      <alignment horizontal="right" vertical="center"/>
    </xf>
    <xf numFmtId="172" fontId="1" fillId="0" borderId="48" xfId="4" applyNumberFormat="1" applyFont="1" applyFill="1" applyBorder="1" applyAlignment="1">
      <alignment horizontal="right" vertical="center"/>
    </xf>
    <xf numFmtId="172" fontId="1" fillId="0" borderId="47" xfId="4" applyNumberFormat="1" applyFont="1" applyFill="1" applyBorder="1" applyAlignment="1">
      <alignment horizontal="right" vertical="center"/>
    </xf>
    <xf numFmtId="172" fontId="1" fillId="0" borderId="40" xfId="4" applyNumberFormat="1" applyFont="1" applyFill="1" applyBorder="1" applyAlignment="1">
      <alignment horizontal="right" vertical="center"/>
    </xf>
    <xf numFmtId="190" fontId="1" fillId="0" borderId="9" xfId="1" applyNumberFormat="1" applyFont="1" applyFill="1" applyBorder="1" applyAlignment="1" applyProtection="1">
      <alignment horizontal="right" vertical="center"/>
    </xf>
    <xf numFmtId="190" fontId="1" fillId="0" borderId="42" xfId="1" applyNumberFormat="1" applyFont="1" applyFill="1" applyBorder="1" applyAlignment="1" applyProtection="1">
      <alignment horizontal="right" vertical="center"/>
    </xf>
    <xf numFmtId="190" fontId="21" fillId="0" borderId="0" xfId="1" applyNumberFormat="1" applyFont="1" applyFill="1" applyBorder="1" applyAlignment="1" applyProtection="1">
      <alignment horizontal="right" vertical="center"/>
    </xf>
    <xf numFmtId="49" fontId="21" fillId="0" borderId="0" xfId="1" applyNumberFormat="1" applyFont="1" applyFill="1" applyBorder="1" applyAlignment="1" applyProtection="1">
      <alignment horizontal="left" vertical="center" wrapText="1"/>
    </xf>
    <xf numFmtId="190" fontId="12" fillId="0" borderId="37" xfId="1" applyNumberFormat="1" applyFont="1" applyFill="1" applyBorder="1" applyAlignment="1" applyProtection="1">
      <alignment horizontal="right" vertical="center"/>
    </xf>
    <xf numFmtId="190" fontId="46" fillId="0" borderId="33" xfId="1" applyNumberFormat="1" applyFont="1" applyFill="1" applyBorder="1" applyAlignment="1" applyProtection="1">
      <alignment horizontal="right" vertical="center"/>
    </xf>
    <xf numFmtId="172" fontId="1" fillId="0" borderId="47" xfId="1" applyNumberFormat="1" applyFont="1" applyFill="1" applyBorder="1" applyAlignment="1" applyProtection="1">
      <alignment horizontal="right" vertical="center"/>
    </xf>
    <xf numFmtId="172" fontId="1" fillId="0" borderId="40" xfId="1" applyNumberFormat="1" applyFont="1" applyFill="1" applyBorder="1" applyAlignment="1" applyProtection="1">
      <alignment horizontal="right" vertical="center"/>
    </xf>
    <xf numFmtId="172" fontId="1" fillId="0" borderId="29" xfId="1" applyNumberFormat="1" applyFont="1" applyFill="1" applyBorder="1" applyAlignment="1" applyProtection="1">
      <alignment horizontal="right" vertical="center"/>
    </xf>
    <xf numFmtId="172" fontId="1" fillId="0" borderId="9" xfId="1" applyNumberFormat="1" applyFont="1" applyFill="1" applyBorder="1" applyAlignment="1" applyProtection="1">
      <alignment horizontal="right" vertical="center"/>
    </xf>
    <xf numFmtId="172" fontId="1" fillId="0" borderId="55" xfId="2" applyNumberFormat="1" applyFont="1" applyFill="1" applyBorder="1" applyAlignment="1" applyProtection="1">
      <alignment horizontal="right" vertical="center"/>
    </xf>
    <xf numFmtId="175" fontId="12" fillId="0" borderId="37" xfId="1" applyNumberFormat="1" applyFont="1" applyFill="1" applyBorder="1" applyAlignment="1" applyProtection="1">
      <alignment horizontal="right" vertical="center"/>
    </xf>
    <xf numFmtId="49" fontId="46" fillId="0" borderId="33" xfId="1" applyNumberFormat="1" applyFont="1" applyFill="1" applyBorder="1" applyAlignment="1" applyProtection="1">
      <alignment horizontal="left" vertical="center" wrapText="1"/>
    </xf>
    <xf numFmtId="175" fontId="46" fillId="0" borderId="33" xfId="1" applyNumberFormat="1" applyFont="1" applyFill="1" applyBorder="1" applyAlignment="1" applyProtection="1">
      <alignment horizontal="right" vertical="center"/>
    </xf>
    <xf numFmtId="49" fontId="1" fillId="0" borderId="37" xfId="1" applyNumberFormat="1" applyFont="1" applyFill="1" applyBorder="1" applyAlignment="1" applyProtection="1">
      <alignment horizontal="left" vertical="center"/>
    </xf>
    <xf numFmtId="172" fontId="1" fillId="0" borderId="39" xfId="1" applyNumberFormat="1" applyFont="1" applyFill="1" applyBorder="1" applyAlignment="1" applyProtection="1">
      <alignment horizontal="right" vertical="center"/>
    </xf>
    <xf numFmtId="172" fontId="1" fillId="0" borderId="37" xfId="1" applyNumberFormat="1" applyFont="1" applyFill="1" applyBorder="1" applyAlignment="1" applyProtection="1">
      <alignment horizontal="right" vertical="center"/>
    </xf>
    <xf numFmtId="172" fontId="1" fillId="0" borderId="52" xfId="4" applyNumberFormat="1" applyFont="1" applyFill="1" applyBorder="1" applyAlignment="1">
      <alignment horizontal="right" vertical="center"/>
    </xf>
    <xf numFmtId="172" fontId="1" fillId="0" borderId="39" xfId="4" applyNumberFormat="1" applyFont="1" applyFill="1" applyBorder="1" applyAlignment="1">
      <alignment horizontal="right" vertical="center"/>
    </xf>
    <xf numFmtId="172" fontId="1" fillId="0" borderId="37" xfId="4" applyNumberFormat="1" applyFont="1" applyFill="1" applyBorder="1" applyAlignment="1">
      <alignment horizontal="right" vertical="center"/>
    </xf>
    <xf numFmtId="172" fontId="21" fillId="0" borderId="28" xfId="4" applyNumberFormat="1" applyFont="1" applyFill="1" applyBorder="1" applyAlignment="1">
      <alignment vertical="center"/>
    </xf>
    <xf numFmtId="172" fontId="21" fillId="0" borderId="8" xfId="4" applyNumberFormat="1" applyFont="1" applyFill="1" applyBorder="1" applyAlignment="1">
      <alignment horizontal="right" vertical="center"/>
    </xf>
    <xf numFmtId="172" fontId="21" fillId="0" borderId="6" xfId="4" applyNumberFormat="1" applyFont="1" applyFill="1" applyBorder="1" applyAlignment="1">
      <alignment horizontal="right" vertical="center"/>
    </xf>
    <xf numFmtId="3" fontId="1" fillId="0" borderId="9" xfId="1" applyNumberFormat="1" applyFont="1" applyFill="1" applyBorder="1" applyAlignment="1" applyProtection="1">
      <alignment horizontal="left" vertical="center" wrapText="1"/>
    </xf>
    <xf numFmtId="41" fontId="1" fillId="0" borderId="11" xfId="1" applyNumberFormat="1" applyFont="1" applyFill="1" applyBorder="1" applyAlignment="1" applyProtection="1">
      <alignment horizontal="right" vertical="center"/>
    </xf>
    <xf numFmtId="41" fontId="1" fillId="0" borderId="9" xfId="1" applyNumberFormat="1" applyFont="1" applyFill="1" applyBorder="1" applyAlignment="1" applyProtection="1">
      <alignment horizontal="right" vertical="center"/>
    </xf>
    <xf numFmtId="41" fontId="1" fillId="0" borderId="29" xfId="4" applyNumberFormat="1" applyFont="1" applyFill="1" applyBorder="1" applyAlignment="1">
      <alignment horizontal="right" vertical="center"/>
    </xf>
    <xf numFmtId="41" fontId="1" fillId="0" borderId="11" xfId="4" applyNumberFormat="1" applyFont="1" applyFill="1" applyBorder="1" applyAlignment="1">
      <alignment horizontal="right" vertical="center"/>
    </xf>
    <xf numFmtId="41" fontId="1" fillId="0" borderId="9" xfId="4" applyNumberFormat="1" applyFont="1" applyFill="1" applyBorder="1" applyAlignment="1">
      <alignment horizontal="right" vertical="center"/>
    </xf>
    <xf numFmtId="172" fontId="1" fillId="0" borderId="42" xfId="1" applyNumberFormat="1" applyFont="1" applyFill="1" applyBorder="1" applyAlignment="1" applyProtection="1">
      <alignment horizontal="right" vertical="center"/>
    </xf>
    <xf numFmtId="172" fontId="1" fillId="0" borderId="59" xfId="1" applyNumberFormat="1" applyFont="1" applyFill="1" applyBorder="1" applyAlignment="1" applyProtection="1">
      <alignment horizontal="right" vertical="center"/>
    </xf>
    <xf numFmtId="168" fontId="21" fillId="0" borderId="0" xfId="1" applyNumberFormat="1" applyFont="1" applyFill="1" applyBorder="1" applyAlignment="1" applyProtection="1">
      <alignment horizontal="right" vertical="center"/>
    </xf>
    <xf numFmtId="172" fontId="21" fillId="0" borderId="30" xfId="1" applyNumberFormat="1" applyFont="1" applyFill="1" applyBorder="1" applyAlignment="1" applyProtection="1">
      <alignment horizontal="right" vertical="center"/>
    </xf>
    <xf numFmtId="49" fontId="21" fillId="0" borderId="37" xfId="1" applyNumberFormat="1" applyFont="1" applyFill="1" applyBorder="1" applyAlignment="1" applyProtection="1">
      <alignment horizontal="left" vertical="center" wrapText="1"/>
    </xf>
    <xf numFmtId="172" fontId="21" fillId="0" borderId="39" xfId="1" applyNumberFormat="1" applyFont="1" applyFill="1" applyBorder="1" applyAlignment="1" applyProtection="1">
      <alignment horizontal="right" vertical="center"/>
    </xf>
    <xf numFmtId="168" fontId="21" fillId="0" borderId="37" xfId="1" applyNumberFormat="1" applyFont="1" applyFill="1" applyBorder="1" applyAlignment="1" applyProtection="1">
      <alignment horizontal="right" vertical="center"/>
    </xf>
    <xf numFmtId="172" fontId="21" fillId="0" borderId="52" xfId="1" applyNumberFormat="1" applyFont="1" applyFill="1" applyBorder="1" applyAlignment="1" applyProtection="1">
      <alignment horizontal="right" vertical="center"/>
    </xf>
    <xf numFmtId="172" fontId="21" fillId="0" borderId="37" xfId="1" applyNumberFormat="1" applyFont="1" applyFill="1" applyBorder="1" applyAlignment="1" applyProtection="1">
      <alignment horizontal="right" vertical="center"/>
    </xf>
    <xf numFmtId="49" fontId="12" fillId="0" borderId="33" xfId="1" applyNumberFormat="1" applyFont="1" applyFill="1" applyBorder="1" applyAlignment="1" applyProtection="1">
      <alignment horizontal="left" vertical="center" wrapText="1"/>
    </xf>
    <xf numFmtId="172" fontId="12" fillId="0" borderId="36" xfId="1" applyNumberFormat="1" applyFont="1" applyFill="1" applyBorder="1" applyAlignment="1" applyProtection="1">
      <alignment horizontal="right" vertical="center"/>
    </xf>
    <xf numFmtId="175" fontId="12" fillId="0" borderId="33" xfId="1" applyNumberFormat="1" applyFont="1" applyFill="1" applyBorder="1" applyAlignment="1" applyProtection="1">
      <alignment horizontal="right" vertical="center"/>
    </xf>
    <xf numFmtId="172" fontId="12" fillId="0" borderId="34" xfId="1" applyNumberFormat="1" applyFont="1" applyFill="1" applyBorder="1" applyAlignment="1" applyProtection="1">
      <alignment horizontal="right" vertical="center"/>
    </xf>
    <xf numFmtId="172" fontId="12" fillId="0" borderId="33" xfId="1" applyNumberFormat="1" applyFont="1" applyFill="1" applyBorder="1" applyAlignment="1" applyProtection="1">
      <alignment horizontal="right" vertical="center"/>
    </xf>
    <xf numFmtId="49" fontId="1" fillId="0" borderId="37" xfId="1" applyNumberFormat="1" applyFont="1" applyFill="1" applyBorder="1" applyAlignment="1" applyProtection="1">
      <alignment horizontal="left" vertical="center" wrapText="1"/>
    </xf>
    <xf numFmtId="41" fontId="1" fillId="0" borderId="47" xfId="1" applyNumberFormat="1" applyFont="1" applyFill="1" applyBorder="1" applyAlignment="1" applyProtection="1">
      <alignment horizontal="right" vertical="center"/>
    </xf>
    <xf numFmtId="41" fontId="1" fillId="0" borderId="37" xfId="1" applyNumberFormat="1" applyFont="1" applyFill="1" applyBorder="1" applyAlignment="1" applyProtection="1">
      <alignment horizontal="right" vertical="center"/>
    </xf>
    <xf numFmtId="41" fontId="1" fillId="0" borderId="52" xfId="1" applyNumberFormat="1" applyFont="1" applyFill="1" applyBorder="1" applyAlignment="1" applyProtection="1">
      <alignment horizontal="right" vertical="center"/>
    </xf>
    <xf numFmtId="175" fontId="1" fillId="0" borderId="39" xfId="1" applyNumberFormat="1" applyFont="1" applyFill="1" applyBorder="1" applyAlignment="1" applyProtection="1">
      <alignment horizontal="right" vertical="center"/>
    </xf>
    <xf numFmtId="49" fontId="1" fillId="0" borderId="67" xfId="1" applyNumberFormat="1" applyFont="1" applyFill="1" applyBorder="1" applyAlignment="1" applyProtection="1">
      <alignment horizontal="left" vertical="center" wrapText="1"/>
    </xf>
    <xf numFmtId="41" fontId="1" fillId="0" borderId="70" xfId="1" applyNumberFormat="1" applyFont="1" applyFill="1" applyBorder="1" applyAlignment="1" applyProtection="1">
      <alignment horizontal="right" vertical="center"/>
    </xf>
    <xf numFmtId="41" fontId="1" fillId="0" borderId="67" xfId="1" applyNumberFormat="1" applyFont="1" applyFill="1" applyBorder="1" applyAlignment="1" applyProtection="1">
      <alignment horizontal="right" vertical="center"/>
    </xf>
    <xf numFmtId="41" fontId="1" fillId="0" borderId="69" xfId="1" applyNumberFormat="1" applyFont="1" applyFill="1" applyBorder="1" applyAlignment="1" applyProtection="1">
      <alignment horizontal="right" vertical="center"/>
    </xf>
    <xf numFmtId="175" fontId="1" fillId="0" borderId="68" xfId="1" applyNumberFormat="1" applyFont="1" applyFill="1" applyBorder="1" applyAlignment="1" applyProtection="1">
      <alignment horizontal="right" vertical="center"/>
    </xf>
    <xf numFmtId="49" fontId="12" fillId="0" borderId="26" xfId="1" applyNumberFormat="1" applyFont="1" applyFill="1" applyBorder="1" applyAlignment="1" applyProtection="1">
      <alignment horizontal="left" vertical="center"/>
    </xf>
    <xf numFmtId="172" fontId="12" fillId="0" borderId="25" xfId="1" applyNumberFormat="1" applyFont="1" applyFill="1" applyBorder="1" applyAlignment="1" applyProtection="1">
      <alignment horizontal="right" vertical="center"/>
    </xf>
    <xf numFmtId="168" fontId="12" fillId="0" borderId="26" xfId="1" applyNumberFormat="1" applyFont="1" applyFill="1" applyBorder="1" applyAlignment="1" applyProtection="1">
      <alignment horizontal="right" vertical="center"/>
    </xf>
    <xf numFmtId="172" fontId="12" fillId="0" borderId="23" xfId="1" applyNumberFormat="1" applyFont="1" applyFill="1" applyBorder="1" applyAlignment="1" applyProtection="1">
      <alignment horizontal="right" vertical="center"/>
    </xf>
    <xf numFmtId="172" fontId="12" fillId="0" borderId="26" xfId="1" applyNumberFormat="1" applyFont="1" applyFill="1" applyBorder="1" applyAlignment="1" applyProtection="1">
      <alignment horizontal="right" vertical="center"/>
    </xf>
    <xf numFmtId="3" fontId="1" fillId="0" borderId="0" xfId="1" applyNumberFormat="1" applyFont="1" applyFill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168" fontId="1" fillId="0" borderId="5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justify" vertical="center"/>
    </xf>
    <xf numFmtId="3" fontId="25" fillId="0" borderId="0" xfId="1" applyNumberFormat="1" applyFont="1" applyFill="1" applyBorder="1" applyAlignment="1" applyProtection="1">
      <alignment vertical="center"/>
    </xf>
    <xf numFmtId="3" fontId="25" fillId="0" borderId="45" xfId="1" applyNumberFormat="1" applyFont="1" applyFill="1" applyBorder="1" applyAlignment="1" applyProtection="1">
      <alignment vertical="center"/>
    </xf>
    <xf numFmtId="168" fontId="25" fillId="0" borderId="15" xfId="1" applyNumberFormat="1" applyFont="1" applyFill="1" applyBorder="1" applyAlignment="1" applyProtection="1">
      <alignment horizontal="right" vertical="center"/>
    </xf>
    <xf numFmtId="171" fontId="25" fillId="0" borderId="46" xfId="1" applyNumberFormat="1" applyFont="1" applyFill="1" applyBorder="1" applyAlignment="1" applyProtection="1">
      <alignment vertical="center"/>
    </xf>
    <xf numFmtId="171" fontId="25" fillId="0" borderId="2" xfId="1" applyNumberFormat="1" applyFont="1" applyFill="1" applyBorder="1" applyAlignment="1" applyProtection="1">
      <alignment vertical="center"/>
    </xf>
    <xf numFmtId="171" fontId="25" fillId="0" borderId="0" xfId="1" applyNumberFormat="1" applyFont="1" applyFill="1" applyBorder="1" applyAlignment="1" applyProtection="1">
      <alignment vertical="center"/>
    </xf>
    <xf numFmtId="171" fontId="48" fillId="0" borderId="0" xfId="1" applyNumberFormat="1" applyFont="1" applyFill="1" applyBorder="1" applyAlignment="1" applyProtection="1">
      <alignment horizontal="center" vertical="center"/>
    </xf>
    <xf numFmtId="49" fontId="21" fillId="0" borderId="43" xfId="1" applyNumberFormat="1" applyFont="1" applyFill="1" applyBorder="1" applyAlignment="1" applyProtection="1">
      <alignment horizontal="left" vertical="center" wrapText="1"/>
    </xf>
    <xf numFmtId="172" fontId="21" fillId="0" borderId="4" xfId="1" applyNumberFormat="1" applyFont="1" applyFill="1" applyBorder="1" applyAlignment="1" applyProtection="1">
      <alignment horizontal="right" vertical="center"/>
    </xf>
    <xf numFmtId="172" fontId="21" fillId="0" borderId="43" xfId="1" applyNumberFormat="1" applyFont="1" applyFill="1" applyBorder="1" applyAlignment="1" applyProtection="1">
      <alignment horizontal="right" vertical="center"/>
    </xf>
    <xf numFmtId="172" fontId="21" fillId="0" borderId="44" xfId="1" applyNumberFormat="1" applyFont="1" applyFill="1" applyBorder="1" applyAlignment="1" applyProtection="1">
      <alignment horizontal="right" vertical="center"/>
    </xf>
    <xf numFmtId="177" fontId="21" fillId="0" borderId="43" xfId="1" applyNumberFormat="1" applyFont="1" applyFill="1" applyBorder="1" applyAlignment="1" applyProtection="1">
      <alignment horizontal="right" vertical="center"/>
    </xf>
    <xf numFmtId="0" fontId="1" fillId="0" borderId="28" xfId="1" applyFont="1" applyFill="1" applyBorder="1" applyAlignment="1" applyProtection="1">
      <alignment vertical="center"/>
    </xf>
    <xf numFmtId="172" fontId="1" fillId="0" borderId="8" xfId="6" applyNumberFormat="1" applyFont="1" applyFill="1" applyBorder="1" applyAlignment="1">
      <alignment vertical="center"/>
    </xf>
    <xf numFmtId="172" fontId="1" fillId="0" borderId="6" xfId="6" applyNumberFormat="1" applyFont="1" applyFill="1" applyBorder="1" applyAlignment="1">
      <alignment vertical="center"/>
    </xf>
    <xf numFmtId="172" fontId="1" fillId="0" borderId="28" xfId="6" applyNumberFormat="1" applyFont="1" applyFill="1" applyBorder="1" applyAlignment="1">
      <alignment vertical="center"/>
    </xf>
    <xf numFmtId="172" fontId="1" fillId="0" borderId="0" xfId="1" applyNumberFormat="1" applyFont="1" applyFill="1" applyAlignment="1">
      <alignment vertical="center"/>
    </xf>
    <xf numFmtId="172" fontId="1" fillId="0" borderId="77" xfId="6" applyNumberFormat="1" applyFont="1" applyFill="1" applyBorder="1" applyAlignment="1">
      <alignment vertical="center"/>
    </xf>
    <xf numFmtId="174" fontId="1" fillId="0" borderId="6" xfId="2" applyNumberFormat="1" applyFont="1" applyFill="1" applyBorder="1" applyAlignment="1">
      <alignment horizontal="right" vertical="center"/>
    </xf>
    <xf numFmtId="0" fontId="1" fillId="0" borderId="29" xfId="1" applyFont="1" applyFill="1" applyBorder="1" applyAlignment="1" applyProtection="1">
      <alignment vertical="center"/>
    </xf>
    <xf numFmtId="172" fontId="1" fillId="0" borderId="11" xfId="6" applyNumberFormat="1" applyFont="1" applyFill="1" applyBorder="1" applyAlignment="1">
      <alignment vertical="center"/>
    </xf>
    <xf numFmtId="172" fontId="1" fillId="0" borderId="9" xfId="6" applyNumberFormat="1" applyFont="1" applyFill="1" applyBorder="1" applyAlignment="1">
      <alignment vertical="center"/>
    </xf>
    <xf numFmtId="172" fontId="1" fillId="0" borderId="29" xfId="6" applyNumberFormat="1" applyFont="1" applyFill="1" applyBorder="1" applyAlignment="1">
      <alignment vertical="center"/>
    </xf>
    <xf numFmtId="174" fontId="1" fillId="0" borderId="9" xfId="2" applyNumberFormat="1" applyFont="1" applyFill="1" applyBorder="1" applyAlignment="1">
      <alignment horizontal="right" vertical="center"/>
    </xf>
    <xf numFmtId="0" fontId="1" fillId="0" borderId="30" xfId="1" applyFont="1" applyFill="1" applyBorder="1" applyAlignment="1" applyProtection="1">
      <alignment vertical="center"/>
    </xf>
    <xf numFmtId="172" fontId="1" fillId="0" borderId="2" xfId="6" applyNumberFormat="1" applyFont="1" applyFill="1" applyBorder="1" applyAlignment="1">
      <alignment vertical="center"/>
    </xf>
    <xf numFmtId="172" fontId="1" fillId="0" borderId="0" xfId="6" applyNumberFormat="1" applyFont="1" applyFill="1" applyBorder="1" applyAlignment="1">
      <alignment vertical="center"/>
    </xf>
    <xf numFmtId="172" fontId="1" fillId="0" borderId="30" xfId="6" applyNumberFormat="1" applyFont="1" applyFill="1" applyBorder="1" applyAlignment="1">
      <alignment vertical="center"/>
    </xf>
    <xf numFmtId="174" fontId="1" fillId="0" borderId="0" xfId="2" applyNumberFormat="1" applyFont="1" applyFill="1" applyBorder="1" applyAlignment="1">
      <alignment horizontal="right" vertical="center"/>
    </xf>
    <xf numFmtId="0" fontId="12" fillId="0" borderId="55" xfId="1" applyFont="1" applyFill="1" applyBorder="1" applyAlignment="1" applyProtection="1">
      <alignment vertical="center"/>
    </xf>
    <xf numFmtId="172" fontId="12" fillId="0" borderId="54" xfId="6" applyNumberFormat="1" applyFont="1" applyFill="1" applyBorder="1" applyAlignment="1">
      <alignment vertical="center"/>
    </xf>
    <xf numFmtId="41" fontId="12" fillId="0" borderId="55" xfId="6" applyNumberFormat="1" applyFont="1" applyFill="1" applyBorder="1" applyAlignment="1">
      <alignment vertical="center"/>
    </xf>
    <xf numFmtId="172" fontId="12" fillId="0" borderId="53" xfId="6" applyNumberFormat="1" applyFont="1" applyFill="1" applyBorder="1" applyAlignment="1">
      <alignment vertical="center"/>
    </xf>
    <xf numFmtId="172" fontId="12" fillId="0" borderId="0" xfId="1" applyNumberFormat="1" applyFont="1" applyFill="1" applyAlignment="1">
      <alignment vertical="center"/>
    </xf>
    <xf numFmtId="172" fontId="12" fillId="0" borderId="55" xfId="6" applyNumberFormat="1" applyFont="1" applyBorder="1" applyAlignment="1">
      <alignment vertical="center"/>
    </xf>
    <xf numFmtId="172" fontId="12" fillId="0" borderId="55" xfId="6" applyNumberFormat="1" applyFont="1" applyFill="1" applyBorder="1" applyAlignment="1">
      <alignment vertical="center"/>
    </xf>
    <xf numFmtId="175" fontId="12" fillId="0" borderId="55" xfId="6" applyNumberFormat="1" applyFont="1" applyFill="1" applyBorder="1" applyAlignment="1">
      <alignment vertical="center"/>
    </xf>
    <xf numFmtId="174" fontId="12" fillId="0" borderId="55" xfId="2" applyNumberFormat="1" applyFont="1" applyFill="1" applyBorder="1" applyAlignment="1">
      <alignment horizontal="right" vertical="center"/>
    </xf>
    <xf numFmtId="0" fontId="1" fillId="0" borderId="30" xfId="1" applyFont="1" applyFill="1" applyBorder="1" applyAlignment="1" applyProtection="1">
      <alignment vertical="center" wrapText="1"/>
    </xf>
    <xf numFmtId="175" fontId="1" fillId="0" borderId="0" xfId="1" applyNumberFormat="1" applyFont="1" applyFill="1" applyAlignment="1">
      <alignment vertical="center"/>
    </xf>
    <xf numFmtId="172" fontId="12" fillId="0" borderId="0" xfId="1" applyNumberFormat="1" applyFont="1" applyFill="1" applyBorder="1" applyAlignment="1">
      <alignment vertical="center"/>
    </xf>
    <xf numFmtId="0" fontId="12" fillId="0" borderId="43" xfId="1" applyFont="1" applyFill="1" applyBorder="1" applyAlignment="1" applyProtection="1">
      <alignment vertical="center"/>
    </xf>
    <xf numFmtId="172" fontId="12" fillId="0" borderId="4" xfId="6" applyNumberFormat="1" applyFont="1" applyFill="1" applyBorder="1" applyAlignment="1">
      <alignment vertical="center"/>
    </xf>
    <xf numFmtId="41" fontId="12" fillId="0" borderId="43" xfId="6" applyNumberFormat="1" applyFont="1" applyFill="1" applyBorder="1" applyAlignment="1">
      <alignment vertical="center"/>
    </xf>
    <xf numFmtId="172" fontId="12" fillId="0" borderId="43" xfId="6" applyNumberFormat="1" applyFont="1" applyFill="1" applyBorder="1" applyAlignment="1">
      <alignment vertical="center"/>
    </xf>
    <xf numFmtId="175" fontId="12" fillId="0" borderId="43" xfId="6" applyNumberFormat="1" applyFont="1" applyFill="1" applyBorder="1" applyAlignment="1">
      <alignment vertical="center"/>
    </xf>
    <xf numFmtId="174" fontId="12" fillId="0" borderId="43" xfId="2" applyNumberFormat="1" applyFont="1" applyFill="1" applyBorder="1" applyAlignment="1">
      <alignment horizontal="right" vertical="center"/>
    </xf>
    <xf numFmtId="0" fontId="12" fillId="0" borderId="55" xfId="1" applyFont="1" applyFill="1" applyBorder="1" applyAlignment="1" applyProtection="1">
      <alignment vertical="center" wrapText="1"/>
    </xf>
    <xf numFmtId="41" fontId="1" fillId="0" borderId="11" xfId="6" applyNumberFormat="1" applyFont="1" applyFill="1" applyBorder="1" applyAlignment="1">
      <alignment vertical="center"/>
    </xf>
    <xf numFmtId="41" fontId="1" fillId="0" borderId="29" xfId="6" applyNumberFormat="1" applyFont="1" applyFill="1" applyBorder="1" applyAlignment="1">
      <alignment vertical="center"/>
    </xf>
    <xf numFmtId="41" fontId="1" fillId="0" borderId="9" xfId="6" applyNumberFormat="1" applyFont="1" applyFill="1" applyBorder="1" applyAlignment="1">
      <alignment vertical="center"/>
    </xf>
    <xf numFmtId="188" fontId="1" fillId="0" borderId="9" xfId="12" applyNumberFormat="1" applyFont="1" applyFill="1" applyBorder="1" applyAlignment="1">
      <alignment horizontal="right" vertical="center"/>
    </xf>
    <xf numFmtId="3" fontId="12" fillId="0" borderId="12" xfId="1" applyNumberFormat="1" applyFont="1" applyFill="1" applyBorder="1" applyAlignment="1" applyProtection="1">
      <alignment vertical="center" wrapText="1"/>
    </xf>
    <xf numFmtId="172" fontId="12" fillId="0" borderId="14" xfId="7" applyNumberFormat="1" applyFont="1" applyFill="1" applyBorder="1" applyAlignment="1">
      <alignment vertical="center"/>
    </xf>
    <xf numFmtId="172" fontId="12" fillId="0" borderId="12" xfId="7" applyNumberFormat="1" applyFont="1" applyFill="1" applyBorder="1" applyAlignment="1">
      <alignment vertical="center"/>
    </xf>
    <xf numFmtId="172" fontId="12" fillId="0" borderId="66" xfId="7" applyNumberFormat="1" applyFont="1" applyFill="1" applyBorder="1" applyAlignment="1">
      <alignment vertical="center"/>
    </xf>
    <xf numFmtId="174" fontId="12" fillId="0" borderId="12" xfId="2" applyNumberFormat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vertical="center"/>
    </xf>
    <xf numFmtId="3" fontId="17" fillId="0" borderId="60" xfId="1" applyNumberFormat="1" applyFont="1" applyFill="1" applyBorder="1" applyAlignment="1" applyProtection="1"/>
    <xf numFmtId="0" fontId="21" fillId="0" borderId="29" xfId="1" applyFont="1" applyFill="1" applyBorder="1" applyAlignment="1">
      <alignment horizontal="left" vertical="center" indent="1"/>
    </xf>
    <xf numFmtId="0" fontId="1" fillId="0" borderId="29" xfId="1" applyFont="1" applyFill="1" applyBorder="1" applyAlignment="1">
      <alignment horizontal="left" vertical="center" indent="1"/>
    </xf>
    <xf numFmtId="3" fontId="5" fillId="0" borderId="78" xfId="1" applyNumberFormat="1" applyFont="1" applyFill="1" applyBorder="1" applyAlignment="1"/>
    <xf numFmtId="3" fontId="5" fillId="0" borderId="78" xfId="1" applyNumberFormat="1" applyFont="1" applyFill="1" applyBorder="1" applyAlignment="1">
      <alignment wrapText="1"/>
    </xf>
    <xf numFmtId="2" fontId="21" fillId="0" borderId="0" xfId="1" applyNumberFormat="1" applyFont="1" applyFill="1" applyBorder="1" applyAlignment="1" applyProtection="1">
      <alignment horizontal="left" vertical="center" indent="1"/>
    </xf>
    <xf numFmtId="2" fontId="21" fillId="0" borderId="6" xfId="1" applyNumberFormat="1" applyFont="1" applyFill="1" applyBorder="1" applyAlignment="1" applyProtection="1">
      <alignment horizontal="left" vertical="center" indent="1"/>
    </xf>
    <xf numFmtId="0" fontId="1" fillId="0" borderId="0" xfId="1" applyNumberFormat="1" applyFont="1" applyFill="1" applyBorder="1" applyAlignment="1" applyProtection="1">
      <alignment horizontal="left" vertical="center"/>
    </xf>
    <xf numFmtId="172" fontId="1" fillId="0" borderId="5" xfId="1" applyNumberFormat="1" applyFont="1" applyFill="1" applyBorder="1" applyAlignment="1" applyProtection="1">
      <alignment horizontal="right" vertical="center"/>
    </xf>
    <xf numFmtId="172" fontId="1" fillId="0" borderId="0" xfId="1" applyNumberFormat="1" applyFont="1" applyFill="1" applyBorder="1" applyAlignment="1" applyProtection="1">
      <alignment horizontal="right" vertical="center"/>
    </xf>
    <xf numFmtId="187" fontId="1" fillId="0" borderId="0" xfId="2" applyNumberFormat="1" applyFont="1" applyFill="1" applyBorder="1" applyAlignment="1" applyProtection="1">
      <alignment horizontal="right" vertical="center"/>
    </xf>
    <xf numFmtId="189" fontId="1" fillId="0" borderId="0" xfId="2" applyNumberFormat="1" applyFont="1" applyFill="1" applyBorder="1" applyAlignment="1" applyProtection="1">
      <alignment horizontal="right" vertical="center"/>
    </xf>
    <xf numFmtId="172" fontId="21" fillId="0" borderId="5" xfId="1" applyNumberFormat="1" applyFont="1" applyFill="1" applyBorder="1" applyAlignment="1" applyProtection="1">
      <alignment horizontal="right" vertical="center"/>
    </xf>
    <xf numFmtId="173" fontId="21" fillId="0" borderId="0" xfId="2" applyNumberFormat="1" applyFont="1" applyFill="1" applyBorder="1" applyAlignment="1" applyProtection="1">
      <alignment horizontal="right" vertical="center"/>
    </xf>
    <xf numFmtId="189" fontId="21" fillId="0" borderId="0" xfId="2" applyNumberFormat="1" applyFont="1" applyFill="1" applyBorder="1" applyAlignment="1" applyProtection="1">
      <alignment horizontal="right" vertical="center"/>
    </xf>
    <xf numFmtId="0" fontId="21" fillId="0" borderId="6" xfId="1" applyNumberFormat="1" applyFont="1" applyFill="1" applyBorder="1" applyAlignment="1" applyProtection="1">
      <alignment horizontal="left" vertical="center"/>
    </xf>
    <xf numFmtId="172" fontId="21" fillId="0" borderId="7" xfId="1" applyNumberFormat="1" applyFont="1" applyFill="1" applyBorder="1" applyAlignment="1" applyProtection="1">
      <alignment horizontal="right" vertical="center"/>
    </xf>
    <xf numFmtId="172" fontId="21" fillId="0" borderId="6" xfId="1" applyNumberFormat="1" applyFont="1" applyFill="1" applyBorder="1" applyAlignment="1" applyProtection="1">
      <alignment horizontal="right" vertical="center"/>
    </xf>
    <xf numFmtId="187" fontId="21" fillId="0" borderId="6" xfId="2" applyNumberFormat="1" applyFont="1" applyFill="1" applyBorder="1" applyAlignment="1" applyProtection="1">
      <alignment horizontal="right" vertical="center"/>
    </xf>
    <xf numFmtId="189" fontId="21" fillId="0" borderId="6" xfId="2" applyNumberFormat="1" applyFont="1" applyFill="1" applyBorder="1" applyAlignment="1" applyProtection="1">
      <alignment horizontal="right" vertical="center"/>
    </xf>
    <xf numFmtId="0" fontId="1" fillId="0" borderId="9" xfId="1" applyNumberFormat="1" applyFont="1" applyFill="1" applyBorder="1" applyAlignment="1" applyProtection="1">
      <alignment horizontal="left" vertical="center"/>
    </xf>
    <xf numFmtId="172" fontId="1" fillId="0" borderId="10" xfId="1" applyNumberFormat="1" applyFont="1" applyFill="1" applyBorder="1" applyAlignment="1" applyProtection="1">
      <alignment horizontal="right" vertical="center"/>
    </xf>
    <xf numFmtId="187" fontId="1" fillId="0" borderId="9" xfId="2" applyNumberFormat="1" applyFont="1" applyFill="1" applyBorder="1" applyAlignment="1" applyProtection="1">
      <alignment horizontal="right" vertical="center"/>
    </xf>
    <xf numFmtId="189" fontId="1" fillId="0" borderId="9" xfId="2" applyNumberFormat="1" applyFont="1" applyFill="1" applyBorder="1" applyAlignment="1" applyProtection="1">
      <alignment horizontal="right" vertical="center"/>
    </xf>
    <xf numFmtId="0" fontId="1" fillId="0" borderId="42" xfId="1" applyNumberFormat="1" applyFont="1" applyFill="1" applyBorder="1" applyAlignment="1" applyProtection="1">
      <alignment horizontal="left" vertical="center"/>
    </xf>
    <xf numFmtId="172" fontId="1" fillId="0" borderId="57" xfId="1" applyNumberFormat="1" applyFont="1" applyFill="1" applyBorder="1" applyAlignment="1" applyProtection="1">
      <alignment horizontal="right" vertical="center"/>
    </xf>
    <xf numFmtId="189" fontId="1" fillId="0" borderId="42" xfId="2" applyNumberFormat="1" applyFont="1" applyFill="1" applyBorder="1" applyAlignment="1" applyProtection="1">
      <alignment horizontal="right" vertical="center"/>
    </xf>
    <xf numFmtId="41" fontId="21" fillId="0" borderId="6" xfId="1" applyNumberFormat="1" applyFont="1" applyFill="1" applyBorder="1" applyAlignment="1" applyProtection="1">
      <alignment horizontal="right" vertical="center"/>
    </xf>
    <xf numFmtId="167" fontId="21" fillId="0" borderId="6" xfId="12" applyNumberFormat="1" applyFont="1" applyFill="1" applyBorder="1" applyAlignment="1" applyProtection="1">
      <alignment horizontal="right" vertical="center"/>
    </xf>
    <xf numFmtId="183" fontId="21" fillId="0" borderId="6" xfId="2" applyNumberFormat="1" applyFont="1" applyFill="1" applyBorder="1" applyAlignment="1" applyProtection="1">
      <alignment horizontal="right" vertical="center"/>
    </xf>
    <xf numFmtId="0" fontId="12" fillId="0" borderId="37" xfId="1" applyNumberFormat="1" applyFont="1" applyFill="1" applyBorder="1" applyAlignment="1" applyProtection="1">
      <alignment horizontal="left" vertical="center"/>
    </xf>
    <xf numFmtId="172" fontId="12" fillId="0" borderId="38" xfId="1" applyNumberFormat="1" applyFont="1" applyFill="1" applyBorder="1" applyAlignment="1" applyProtection="1">
      <alignment horizontal="right" vertical="center"/>
    </xf>
    <xf numFmtId="172" fontId="12" fillId="0" borderId="37" xfId="2" applyNumberFormat="1" applyFont="1" applyFill="1" applyBorder="1" applyAlignment="1" applyProtection="1">
      <alignment horizontal="right" vertical="center"/>
    </xf>
    <xf numFmtId="187" fontId="12" fillId="0" borderId="37" xfId="2" applyNumberFormat="1" applyFont="1" applyFill="1" applyBorder="1" applyAlignment="1" applyProtection="1">
      <alignment horizontal="right" vertical="center"/>
    </xf>
    <xf numFmtId="189" fontId="12" fillId="0" borderId="37" xfId="2" applyNumberFormat="1" applyFont="1" applyFill="1" applyBorder="1" applyAlignment="1" applyProtection="1">
      <alignment horizontal="right" vertical="center"/>
    </xf>
    <xf numFmtId="0" fontId="46" fillId="0" borderId="33" xfId="1" applyNumberFormat="1" applyFont="1" applyFill="1" applyBorder="1" applyAlignment="1" applyProtection="1">
      <alignment horizontal="left" vertical="center"/>
    </xf>
    <xf numFmtId="172" fontId="46" fillId="0" borderId="35" xfId="1" applyNumberFormat="1" applyFont="1" applyFill="1" applyBorder="1" applyAlignment="1" applyProtection="1">
      <alignment horizontal="right" vertical="center"/>
    </xf>
    <xf numFmtId="172" fontId="46" fillId="0" borderId="33" xfId="2" applyNumberFormat="1" applyFont="1" applyFill="1" applyBorder="1" applyAlignment="1" applyProtection="1">
      <alignment horizontal="right" vertical="center"/>
    </xf>
    <xf numFmtId="187" fontId="46" fillId="0" borderId="33" xfId="2" applyNumberFormat="1" applyFont="1" applyFill="1" applyBorder="1" applyAlignment="1" applyProtection="1">
      <alignment horizontal="right" vertical="center"/>
    </xf>
    <xf numFmtId="189" fontId="46" fillId="0" borderId="33" xfId="2" applyNumberFormat="1" applyFont="1" applyFill="1" applyBorder="1" applyAlignment="1" applyProtection="1">
      <alignment horizontal="right" vertical="center"/>
    </xf>
    <xf numFmtId="0" fontId="1" fillId="0" borderId="40" xfId="1" applyNumberFormat="1" applyFont="1" applyFill="1" applyBorder="1" applyAlignment="1" applyProtection="1">
      <alignment horizontal="left" vertical="center"/>
    </xf>
    <xf numFmtId="172" fontId="1" fillId="0" borderId="41" xfId="4" applyNumberFormat="1" applyFont="1" applyFill="1" applyBorder="1" applyAlignment="1">
      <alignment horizontal="right" vertical="center"/>
    </xf>
    <xf numFmtId="187" fontId="1" fillId="0" borderId="40" xfId="2" applyNumberFormat="1" applyFont="1" applyFill="1" applyBorder="1" applyAlignment="1" applyProtection="1">
      <alignment horizontal="right" vertical="center"/>
    </xf>
    <xf numFmtId="189" fontId="1" fillId="0" borderId="40" xfId="2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left" vertical="center" wrapText="1"/>
    </xf>
    <xf numFmtId="175" fontId="21" fillId="0" borderId="0" xfId="1" applyNumberFormat="1" applyFont="1" applyFill="1" applyBorder="1" applyAlignment="1" applyProtection="1">
      <alignment horizontal="right" vertical="center"/>
    </xf>
    <xf numFmtId="0" fontId="21" fillId="0" borderId="0" xfId="1" applyNumberFormat="1" applyFont="1" applyFill="1" applyBorder="1" applyAlignment="1" applyProtection="1">
      <alignment horizontal="left" vertical="center" wrapText="1"/>
    </xf>
    <xf numFmtId="187" fontId="21" fillId="0" borderId="0" xfId="2" applyNumberFormat="1" applyFont="1" applyFill="1" applyBorder="1" applyAlignment="1" applyProtection="1">
      <alignment horizontal="right" vertical="center"/>
    </xf>
    <xf numFmtId="3" fontId="1" fillId="0" borderId="9" xfId="1" applyNumberFormat="1" applyFont="1" applyFill="1" applyBorder="1" applyAlignment="1" applyProtection="1">
      <alignment horizontal="left" vertical="center"/>
    </xf>
    <xf numFmtId="0" fontId="46" fillId="0" borderId="33" xfId="1" applyNumberFormat="1" applyFont="1" applyFill="1" applyBorder="1" applyAlignment="1" applyProtection="1">
      <alignment horizontal="left" vertical="center" wrapText="1"/>
    </xf>
    <xf numFmtId="172" fontId="1" fillId="0" borderId="5" xfId="4" applyNumberFormat="1" applyFont="1" applyFill="1" applyBorder="1" applyAlignment="1">
      <alignment horizontal="right" vertical="center"/>
    </xf>
    <xf numFmtId="172" fontId="1" fillId="0" borderId="2" xfId="4" applyNumberFormat="1" applyFont="1" applyFill="1" applyBorder="1" applyAlignment="1">
      <alignment horizontal="right" vertical="center"/>
    </xf>
    <xf numFmtId="189" fontId="1" fillId="0" borderId="37" xfId="2" applyNumberFormat="1" applyFont="1" applyFill="1" applyBorder="1" applyAlignment="1" applyProtection="1">
      <alignment horizontal="right" vertical="center"/>
    </xf>
    <xf numFmtId="172" fontId="1" fillId="0" borderId="74" xfId="4" applyNumberFormat="1" applyFont="1" applyFill="1" applyBorder="1" applyAlignment="1">
      <alignment horizontal="right" vertical="center"/>
    </xf>
    <xf numFmtId="172" fontId="1" fillId="0" borderId="0" xfId="4" applyNumberFormat="1" applyFont="1" applyFill="1" applyBorder="1" applyAlignment="1">
      <alignment horizontal="right" vertical="center"/>
    </xf>
    <xf numFmtId="172" fontId="21" fillId="0" borderId="7" xfId="4" applyNumberFormat="1" applyFont="1" applyFill="1" applyBorder="1" applyAlignment="1">
      <alignment horizontal="right" vertical="center"/>
    </xf>
    <xf numFmtId="41" fontId="1" fillId="0" borderId="10" xfId="1" applyNumberFormat="1" applyFont="1" applyFill="1" applyBorder="1" applyAlignment="1" applyProtection="1">
      <alignment horizontal="right" vertical="center"/>
    </xf>
    <xf numFmtId="183" fontId="1" fillId="0" borderId="9" xfId="2" applyNumberFormat="1" applyFont="1" applyFill="1" applyBorder="1" applyAlignment="1" applyProtection="1">
      <alignment horizontal="right" vertical="center"/>
    </xf>
    <xf numFmtId="3" fontId="1" fillId="0" borderId="30" xfId="1" applyNumberFormat="1" applyFont="1" applyFill="1" applyBorder="1" applyAlignment="1" applyProtection="1">
      <alignment horizontal="left" vertical="center"/>
    </xf>
    <xf numFmtId="3" fontId="21" fillId="0" borderId="37" xfId="1" applyNumberFormat="1" applyFont="1" applyFill="1" applyBorder="1" applyAlignment="1" applyProtection="1">
      <alignment horizontal="left" vertical="center" wrapText="1"/>
    </xf>
    <xf numFmtId="172" fontId="21" fillId="0" borderId="38" xfId="1" applyNumberFormat="1" applyFont="1" applyFill="1" applyBorder="1" applyAlignment="1" applyProtection="1">
      <alignment horizontal="right" vertical="center"/>
    </xf>
    <xf numFmtId="189" fontId="21" fillId="0" borderId="37" xfId="2" applyNumberFormat="1" applyFont="1" applyFill="1" applyBorder="1" applyAlignment="1" applyProtection="1">
      <alignment horizontal="right" vertical="center"/>
    </xf>
    <xf numFmtId="3" fontId="12" fillId="0" borderId="33" xfId="1" applyNumberFormat="1" applyFont="1" applyFill="1" applyBorder="1" applyAlignment="1" applyProtection="1">
      <alignment horizontal="left" vertical="center" wrapText="1"/>
    </xf>
    <xf numFmtId="172" fontId="12" fillId="0" borderId="35" xfId="1" applyNumberFormat="1" applyFont="1" applyFill="1" applyBorder="1" applyAlignment="1" applyProtection="1">
      <alignment horizontal="right" vertical="center"/>
    </xf>
    <xf numFmtId="189" fontId="12" fillId="0" borderId="33" xfId="2" applyNumberFormat="1" applyFont="1" applyFill="1" applyBorder="1" applyAlignment="1" applyProtection="1">
      <alignment horizontal="right" vertical="center"/>
    </xf>
    <xf numFmtId="3" fontId="1" fillId="0" borderId="37" xfId="1" applyNumberFormat="1" applyFont="1" applyFill="1" applyBorder="1" applyAlignment="1" applyProtection="1">
      <alignment horizontal="left" vertical="center" wrapText="1"/>
    </xf>
    <xf numFmtId="41" fontId="1" fillId="0" borderId="38" xfId="4" applyNumberFormat="1" applyFont="1" applyFill="1" applyBorder="1" applyAlignment="1">
      <alignment horizontal="right" vertical="center"/>
    </xf>
    <xf numFmtId="41" fontId="1" fillId="0" borderId="37" xfId="4" applyNumberFormat="1" applyFont="1" applyFill="1" applyBorder="1" applyAlignment="1">
      <alignment horizontal="right" vertical="center"/>
    </xf>
    <xf numFmtId="41" fontId="1" fillId="0" borderId="40" xfId="1" applyNumberFormat="1" applyFont="1" applyFill="1" applyBorder="1" applyAlignment="1" applyProtection="1">
      <alignment horizontal="right" vertical="center"/>
    </xf>
    <xf numFmtId="183" fontId="1" fillId="0" borderId="37" xfId="2" applyNumberFormat="1" applyFont="1" applyFill="1" applyBorder="1" applyAlignment="1" applyProtection="1">
      <alignment horizontal="right" vertical="center"/>
    </xf>
    <xf numFmtId="175" fontId="1" fillId="0" borderId="37" xfId="1" applyNumberFormat="1" applyFont="1" applyFill="1" applyBorder="1" applyAlignment="1" applyProtection="1">
      <alignment horizontal="right" vertical="center"/>
    </xf>
    <xf numFmtId="41" fontId="1" fillId="0" borderId="71" xfId="4" applyNumberFormat="1" applyFont="1" applyFill="1" applyBorder="1" applyAlignment="1">
      <alignment horizontal="right" vertical="center"/>
    </xf>
    <xf numFmtId="183" fontId="1" fillId="0" borderId="9" xfId="1" applyNumberFormat="1" applyFont="1" applyFill="1" applyBorder="1" applyAlignment="1" applyProtection="1">
      <alignment horizontal="right" vertical="center"/>
    </xf>
    <xf numFmtId="183" fontId="1" fillId="0" borderId="9" xfId="12" applyNumberFormat="1" applyFont="1" applyFill="1" applyBorder="1" applyAlignment="1" applyProtection="1">
      <alignment horizontal="right" vertical="center"/>
    </xf>
    <xf numFmtId="3" fontId="12" fillId="0" borderId="26" xfId="1" applyNumberFormat="1" applyFont="1" applyFill="1" applyBorder="1" applyAlignment="1" applyProtection="1">
      <alignment horizontal="left" vertical="center"/>
    </xf>
    <xf numFmtId="172" fontId="12" fillId="0" borderId="24" xfId="1" applyNumberFormat="1" applyFont="1" applyFill="1" applyBorder="1" applyAlignment="1" applyProtection="1">
      <alignment horizontal="right" vertical="center"/>
    </xf>
    <xf numFmtId="189" fontId="12" fillId="0" borderId="26" xfId="2" applyNumberFormat="1" applyFont="1" applyFill="1" applyBorder="1" applyAlignment="1" applyProtection="1">
      <alignment horizontal="right" vertical="center"/>
    </xf>
    <xf numFmtId="171" fontId="1" fillId="0" borderId="32" xfId="1" applyNumberFormat="1" applyFont="1" applyFill="1" applyBorder="1" applyAlignment="1">
      <alignment vertical="center"/>
    </xf>
    <xf numFmtId="171" fontId="1" fillId="0" borderId="2" xfId="1" applyNumberFormat="1" applyFont="1" applyFill="1" applyBorder="1" applyAlignment="1">
      <alignment vertical="center"/>
    </xf>
    <xf numFmtId="171" fontId="1" fillId="0" borderId="0" xfId="1" applyNumberFormat="1" applyFont="1" applyFill="1" applyAlignment="1">
      <alignment vertical="center"/>
    </xf>
    <xf numFmtId="171" fontId="1" fillId="0" borderId="0" xfId="1" applyNumberFormat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horizontal="left" vertical="center" wrapText="1"/>
    </xf>
    <xf numFmtId="168" fontId="21" fillId="0" borderId="0" xfId="1" applyNumberFormat="1" applyFont="1" applyFill="1" applyBorder="1" applyAlignment="1">
      <alignment horizontal="right" vertical="center"/>
    </xf>
    <xf numFmtId="171" fontId="25" fillId="0" borderId="1" xfId="1" applyNumberFormat="1" applyFont="1" applyFill="1" applyBorder="1" applyAlignment="1" applyProtection="1">
      <alignment vertical="center"/>
    </xf>
    <xf numFmtId="3" fontId="21" fillId="0" borderId="44" xfId="1" applyNumberFormat="1" applyFont="1" applyFill="1" applyBorder="1" applyAlignment="1" applyProtection="1">
      <alignment horizontal="left" vertical="center" wrapText="1"/>
    </xf>
    <xf numFmtId="172" fontId="21" fillId="0" borderId="3" xfId="1" applyNumberFormat="1" applyFont="1" applyFill="1" applyBorder="1" applyAlignment="1" applyProtection="1">
      <alignment horizontal="right" vertical="center"/>
    </xf>
    <xf numFmtId="187" fontId="21" fillId="0" borderId="43" xfId="2" applyNumberFormat="1" applyFont="1" applyFill="1" applyBorder="1" applyAlignment="1" applyProtection="1">
      <alignment horizontal="right" vertical="center"/>
    </xf>
    <xf numFmtId="189" fontId="21" fillId="0" borderId="43" xfId="2" applyNumberFormat="1" applyFont="1" applyFill="1" applyBorder="1" applyAlignment="1" applyProtection="1">
      <alignment horizontal="right" vertical="center"/>
    </xf>
    <xf numFmtId="0" fontId="21" fillId="0" borderId="0" xfId="1" applyNumberFormat="1" applyFont="1" applyFill="1" applyBorder="1" applyAlignment="1" applyProtection="1">
      <alignment horizontal="left" vertical="center" indent="1"/>
    </xf>
    <xf numFmtId="0" fontId="21" fillId="0" borderId="6" xfId="1" applyNumberFormat="1" applyFont="1" applyFill="1" applyBorder="1" applyAlignment="1" applyProtection="1">
      <alignment horizontal="left" vertical="center" indent="1"/>
    </xf>
    <xf numFmtId="3" fontId="21" fillId="0" borderId="0" xfId="1" applyNumberFormat="1" applyFont="1" applyFill="1" applyBorder="1" applyAlignment="1" applyProtection="1">
      <alignment horizontal="left" vertical="center" indent="1"/>
    </xf>
    <xf numFmtId="3" fontId="1" fillId="0" borderId="29" xfId="1" applyNumberFormat="1" applyFont="1" applyFill="1" applyBorder="1" applyAlignment="1" applyProtection="1">
      <alignment vertical="center" wrapText="1"/>
    </xf>
    <xf numFmtId="3" fontId="1" fillId="0" borderId="29" xfId="1" applyNumberFormat="1" applyFont="1" applyFill="1" applyBorder="1" applyAlignment="1" applyProtection="1">
      <alignment vertical="center"/>
    </xf>
    <xf numFmtId="164" fontId="47" fillId="0" borderId="72" xfId="1" applyNumberFormat="1" applyFont="1" applyFill="1" applyBorder="1" applyAlignment="1" applyProtection="1">
      <alignment horizontal="center" wrapText="1"/>
    </xf>
    <xf numFmtId="164" fontId="47" fillId="0" borderId="19" xfId="1" applyNumberFormat="1" applyFont="1" applyFill="1" applyBorder="1" applyAlignment="1" applyProtection="1">
      <alignment horizontal="center" wrapText="1"/>
    </xf>
    <xf numFmtId="2" fontId="21" fillId="0" borderId="30" xfId="1" applyNumberFormat="1" applyFont="1" applyFill="1" applyBorder="1" applyAlignment="1" applyProtection="1">
      <alignment horizontal="left" vertical="center" indent="1"/>
    </xf>
    <xf numFmtId="164" fontId="47" fillId="0" borderId="20" xfId="1" applyNumberFormat="1" applyFont="1" applyFill="1" applyBorder="1" applyAlignment="1" applyProtection="1">
      <alignment horizontal="center" vertical="center" wrapText="1"/>
    </xf>
    <xf numFmtId="164" fontId="47" fillId="0" borderId="26" xfId="1" applyNumberFormat="1" applyFont="1" applyFill="1" applyBorder="1" applyAlignment="1" applyProtection="1">
      <alignment horizontal="center" vertical="center" wrapText="1"/>
    </xf>
    <xf numFmtId="49" fontId="29" fillId="0" borderId="20" xfId="4" applyNumberFormat="1" applyFont="1" applyFill="1" applyBorder="1" applyAlignment="1">
      <alignment horizontal="center" vertical="center" wrapText="1"/>
    </xf>
    <xf numFmtId="49" fontId="29" fillId="0" borderId="26" xfId="4" applyNumberFormat="1" applyFont="1" applyFill="1" applyBorder="1" applyAlignment="1">
      <alignment horizontal="center" vertical="center" wrapText="1"/>
    </xf>
    <xf numFmtId="49" fontId="29" fillId="0" borderId="21" xfId="4" applyNumberFormat="1" applyFont="1" applyFill="1" applyBorder="1" applyAlignment="1">
      <alignment horizontal="center" vertical="center" wrapText="1"/>
    </xf>
    <xf numFmtId="49" fontId="29" fillId="0" borderId="27" xfId="4" applyNumberFormat="1" applyFont="1" applyFill="1" applyBorder="1" applyAlignment="1">
      <alignment horizontal="center" vertical="center" wrapText="1"/>
    </xf>
    <xf numFmtId="164" fontId="47" fillId="0" borderId="18" xfId="1" applyNumberFormat="1" applyFont="1" applyFill="1" applyBorder="1" applyAlignment="1" applyProtection="1">
      <alignment horizontal="center" vertical="center" wrapText="1"/>
    </xf>
    <xf numFmtId="164" fontId="47" fillId="0" borderId="24" xfId="1" applyNumberFormat="1" applyFont="1" applyFill="1" applyBorder="1" applyAlignment="1" applyProtection="1">
      <alignment horizontal="center" vertical="center" wrapText="1"/>
    </xf>
    <xf numFmtId="164" fontId="47" fillId="0" borderId="19" xfId="1" applyNumberFormat="1" applyFont="1" applyFill="1" applyBorder="1" applyAlignment="1" applyProtection="1">
      <alignment horizontal="center" vertical="center" wrapText="1"/>
    </xf>
    <xf numFmtId="164" fontId="47" fillId="0" borderId="25" xfId="1" applyNumberFormat="1" applyFont="1" applyFill="1" applyBorder="1" applyAlignment="1" applyProtection="1">
      <alignment horizontal="center" vertical="center" wrapText="1"/>
    </xf>
    <xf numFmtId="164" fontId="47" fillId="0" borderId="21" xfId="1" applyNumberFormat="1" applyFont="1" applyFill="1" applyBorder="1" applyAlignment="1" applyProtection="1">
      <alignment horizontal="center" vertical="center" wrapText="1"/>
    </xf>
    <xf numFmtId="164" fontId="47" fillId="0" borderId="27" xfId="1" applyNumberFormat="1" applyFont="1" applyFill="1" applyBorder="1" applyAlignment="1" applyProtection="1">
      <alignment horizontal="center" vertical="center" wrapText="1"/>
    </xf>
    <xf numFmtId="49" fontId="29" fillId="0" borderId="75" xfId="4" applyNumberFormat="1" applyFont="1" applyFill="1" applyBorder="1" applyAlignment="1">
      <alignment horizontal="center" vertical="center" wrapText="1"/>
    </xf>
    <xf numFmtId="49" fontId="29" fillId="0" borderId="76" xfId="4" applyNumberFormat="1" applyFont="1" applyFill="1" applyBorder="1" applyAlignment="1">
      <alignment horizontal="center" vertical="center" wrapText="1"/>
    </xf>
    <xf numFmtId="0" fontId="47" fillId="0" borderId="19" xfId="1" applyNumberFormat="1" applyFont="1" applyFill="1" applyBorder="1" applyAlignment="1" applyProtection="1">
      <alignment horizontal="center" vertical="center"/>
    </xf>
    <xf numFmtId="0" fontId="47" fillId="0" borderId="20" xfId="1" applyNumberFormat="1" applyFont="1" applyFill="1" applyBorder="1" applyAlignment="1" applyProtection="1">
      <alignment horizontal="center" vertical="center"/>
    </xf>
    <xf numFmtId="0" fontId="47" fillId="0" borderId="17" xfId="1" applyNumberFormat="1" applyFont="1" applyFill="1" applyBorder="1" applyAlignment="1" applyProtection="1">
      <alignment horizontal="center" vertical="center"/>
    </xf>
    <xf numFmtId="0" fontId="47" fillId="0" borderId="21" xfId="1" applyNumberFormat="1" applyFont="1" applyFill="1" applyBorder="1" applyAlignment="1" applyProtection="1">
      <alignment horizontal="center" vertical="center"/>
    </xf>
    <xf numFmtId="0" fontId="55" fillId="0" borderId="0" xfId="1" applyFont="1" applyFill="1" applyAlignment="1">
      <alignment horizontal="left" vertical="top" wrapText="1"/>
    </xf>
    <xf numFmtId="1" fontId="2" fillId="0" borderId="16" xfId="1" applyNumberFormat="1" applyFont="1" applyFill="1" applyBorder="1" applyAlignment="1">
      <alignment horizontal="center" vertical="center" wrapText="1"/>
    </xf>
    <xf numFmtId="1" fontId="2" fillId="0" borderId="62" xfId="1" applyNumberFormat="1" applyFont="1" applyFill="1" applyBorder="1" applyAlignment="1">
      <alignment horizontal="center" vertical="center" wrapText="1"/>
    </xf>
    <xf numFmtId="1" fontId="2" fillId="0" borderId="22" xfId="1" applyNumberFormat="1" applyFont="1" applyFill="1" applyBorder="1" applyAlignment="1">
      <alignment horizontal="center" vertical="center" wrapText="1"/>
    </xf>
    <xf numFmtId="1" fontId="2" fillId="0" borderId="21" xfId="5" applyNumberFormat="1" applyFont="1" applyFill="1" applyBorder="1" applyAlignment="1">
      <alignment horizontal="center" vertical="center" wrapText="1"/>
    </xf>
    <xf numFmtId="1" fontId="2" fillId="0" borderId="65" xfId="5" applyNumberFormat="1" applyFont="1" applyFill="1" applyBorder="1" applyAlignment="1">
      <alignment horizontal="center" vertical="center"/>
    </xf>
    <xf numFmtId="1" fontId="2" fillId="0" borderId="27" xfId="5" applyNumberFormat="1" applyFont="1" applyFill="1" applyBorder="1" applyAlignment="1">
      <alignment horizontal="center" vertical="center"/>
    </xf>
    <xf numFmtId="1" fontId="51" fillId="0" borderId="20" xfId="1" applyNumberFormat="1" applyFont="1" applyFill="1" applyBorder="1" applyAlignment="1">
      <alignment horizontal="center" vertical="center" wrapText="1"/>
    </xf>
    <xf numFmtId="1" fontId="51" fillId="0" borderId="0" xfId="1" applyNumberFormat="1" applyFont="1" applyFill="1" applyBorder="1" applyAlignment="1">
      <alignment horizontal="center" vertical="center" wrapText="1"/>
    </xf>
    <xf numFmtId="1" fontId="51" fillId="0" borderId="26" xfId="1" applyNumberFormat="1" applyFont="1" applyFill="1" applyBorder="1" applyAlignment="1">
      <alignment horizontal="center" vertical="center" wrapText="1"/>
    </xf>
    <xf numFmtId="1" fontId="51" fillId="0" borderId="20" xfId="1" applyNumberFormat="1" applyFont="1" applyFill="1" applyBorder="1" applyAlignment="1">
      <alignment horizontal="center" vertical="center"/>
    </xf>
    <xf numFmtId="1" fontId="51" fillId="0" borderId="0" xfId="1" applyNumberFormat="1" applyFont="1" applyFill="1" applyBorder="1" applyAlignment="1">
      <alignment horizontal="center" vertical="center"/>
    </xf>
    <xf numFmtId="1" fontId="51" fillId="0" borderId="26" xfId="1" applyNumberFormat="1" applyFont="1" applyFill="1" applyBorder="1" applyAlignment="1">
      <alignment horizontal="center" vertical="center"/>
    </xf>
    <xf numFmtId="1" fontId="40" fillId="0" borderId="20" xfId="1" applyNumberFormat="1" applyFont="1" applyFill="1" applyBorder="1" applyAlignment="1">
      <alignment horizontal="center" vertical="center" wrapText="1"/>
    </xf>
    <xf numFmtId="1" fontId="40" fillId="0" borderId="26" xfId="1" applyNumberFormat="1" applyFont="1" applyFill="1" applyBorder="1" applyAlignment="1">
      <alignment horizontal="center" vertical="center" wrapText="1"/>
    </xf>
    <xf numFmtId="1" fontId="40" fillId="0" borderId="0" xfId="1" applyNumberFormat="1" applyFont="1" applyFill="1" applyBorder="1" applyAlignment="1">
      <alignment horizontal="center" vertical="center" wrapText="1"/>
    </xf>
    <xf numFmtId="1" fontId="40" fillId="0" borderId="20" xfId="0" applyNumberFormat="1" applyFont="1" applyFill="1" applyBorder="1" applyAlignment="1">
      <alignment horizontal="center" vertical="center" wrapText="1"/>
    </xf>
    <xf numFmtId="1" fontId="40" fillId="0" borderId="26" xfId="0" applyNumberFormat="1" applyFont="1" applyFill="1" applyBorder="1" applyAlignment="1">
      <alignment horizontal="center" vertical="center" wrapText="1"/>
    </xf>
    <xf numFmtId="1" fontId="51" fillId="0" borderId="19" xfId="1" applyNumberFormat="1" applyFont="1" applyFill="1" applyBorder="1" applyAlignment="1">
      <alignment horizontal="center" vertical="center"/>
    </xf>
    <xf numFmtId="1" fontId="51" fillId="0" borderId="2" xfId="1" applyNumberFormat="1" applyFont="1" applyFill="1" applyBorder="1" applyAlignment="1">
      <alignment horizontal="center" vertical="center"/>
    </xf>
    <xf numFmtId="1" fontId="51" fillId="0" borderId="25" xfId="1" applyNumberFormat="1" applyFont="1" applyFill="1" applyBorder="1" applyAlignment="1">
      <alignment horizontal="center" vertical="center"/>
    </xf>
    <xf numFmtId="1" fontId="54" fillId="0" borderId="31" xfId="1" applyNumberFormat="1" applyFont="1" applyFill="1" applyBorder="1" applyAlignment="1">
      <alignment horizontal="center" vertical="center"/>
    </xf>
    <xf numFmtId="1" fontId="54" fillId="0" borderId="31" xfId="1" applyNumberFormat="1" applyFont="1" applyFill="1" applyBorder="1" applyAlignment="1">
      <alignment horizontal="center" vertical="center" wrapText="1"/>
    </xf>
  </cellXfs>
  <cellStyles count="15">
    <cellStyle name="Euro" xfId="8"/>
    <cellStyle name="Migliaia (0)_Ammortamenti" xfId="9"/>
    <cellStyle name="Migliaia [0]" xfId="13" builtinId="6"/>
    <cellStyle name="Migliaia [0] 2" xfId="4"/>
    <cellStyle name="Migliaia [0]_# CE al netto componenti non ricorrenti" xfId="6"/>
    <cellStyle name="Migliaia [0]_B00.BPA" xfId="5"/>
    <cellStyle name="Migliaia 2" xfId="3"/>
    <cellStyle name="Migliaia_# CE al netto componenti non ricorrenti" xfId="7"/>
    <cellStyle name="Normal_Sintesi Costi" xfId="10"/>
    <cellStyle name="Normale" xfId="0" builtinId="0"/>
    <cellStyle name="Normale 2" xfId="1"/>
    <cellStyle name="Percentuale" xfId="12" builtinId="5"/>
    <cellStyle name="Percentuale 2" xfId="2"/>
    <cellStyle name="Valuta (0)_COMTIT95" xfId="11"/>
    <cellStyle name="Valuta 2" xfId="14"/>
  </cellStyles>
  <dxfs count="0"/>
  <tableStyles count="0" defaultTableStyle="TableStyleMedium9" defaultPivotStyle="PivotStyleLight16"/>
  <colors>
    <mruColors>
      <color rgb="FF00FF00"/>
      <color rgb="FFFF3300"/>
      <color rgb="FFFFFF00"/>
      <color rgb="FF000099"/>
      <color rgb="FFCCECFF"/>
      <color rgb="FFEAF1FA"/>
      <color rgb="FFFF66FF"/>
      <color rgb="FFFF33CC"/>
      <color rgb="FFFF66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cezioni_UBI_UBISS$\Pianificazione%20e%20Budget\Report%20gestionale\BUDGET%202005\BASE\B01.CONTO_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cezioni_UBI_UBISS$\Pianificazione%20e%20Budget\Report%20gestionale\BUDGET%202005\BASE\B00.BP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classifiche BPCI"/>
      <sheetName val="consolidato TARGET "/>
      <sheetName val="RANGE CE2004"/>
      <sheetName val="CE2004"/>
      <sheetName val="confronto piano MINT"/>
      <sheetName val="confronto piano COST INCOME"/>
      <sheetName val="confronto piano"/>
      <sheetName val="Trimestri 2005"/>
      <sheetName val="consolidato stampa"/>
      <sheetName val="consolidato BEST stampa"/>
      <sheetName val="consolidato"/>
      <sheetName val="consolidato BEST"/>
      <sheetName val="aggregato2003"/>
      <sheetName val="aggregato2004"/>
      <sheetName val="aggregato_ITr_ 2005"/>
      <sheetName val="aggregato_IITr_2005"/>
      <sheetName val="aggregato_IIITr_2005"/>
      <sheetName val="aggregato_IVTr_2005"/>
      <sheetName val="aggregato2005"/>
      <sheetName val="aggregato2006"/>
      <sheetName val="aggregato2007"/>
      <sheetName val="SPESE PERSONALE"/>
      <sheetName val="SPESE AMM PERIMETRO CORE"/>
      <sheetName val="SPESE AMM ALTRE SOC"/>
      <sheetName val="AMMORTAMENTI"/>
      <sheetName val="ONERI INTEGRAZIONE"/>
      <sheetName val="riepilogo interessi netti"/>
      <sheetName val="riepilogo commissioni nette"/>
      <sheetName val="BPU"/>
      <sheetName val="BPB"/>
      <sheetName val="BPCI"/>
      <sheetName val="BPA"/>
      <sheetName val="CRF"/>
      <sheetName val="BPT"/>
      <sheetName val="CARIME"/>
      <sheetName val="BDG"/>
      <sheetName val="BPU_INT_FINANCE_PLC"/>
      <sheetName val="BPU_INT_SA"/>
      <sheetName val="CENTROBANCA"/>
      <sheetName val="IPI"/>
      <sheetName val="CB_SVILUPPO_IMPRESA"/>
      <sheetName val="CB_STUDIO_FINANZIARIO"/>
      <sheetName val="BPU_PRUMERICA"/>
      <sheetName val="BPB_LEASING"/>
      <sheetName val="ESALEASING"/>
      <sheetName val="BERGAMO_ESATTORIE"/>
      <sheetName val="ANCONA_TRIBUTI"/>
      <sheetName val="FINANZATTIVA_SERVIZI"/>
      <sheetName val="PLURIFID"/>
      <sheetName val="BPB_PART_ASSIC"/>
      <sheetName val="BPU_SIM"/>
      <sheetName val="BANCA247"/>
      <sheetName val="BPB_IMMOBILIARE"/>
      <sheetName val="ABF_LEASING"/>
      <sheetName val="IMMOBILIARE_SERICO"/>
      <sheetName val="IW_BANK"/>
      <sheetName val="NUOVA1"/>
      <sheetName val="NUOVA2"/>
      <sheetName val="NUOVA3"/>
      <sheetName val="NUOVA4"/>
      <sheetName val="NUOVA5"/>
      <sheetName val="SOC PATRIMONIO NETTO"/>
      <sheetName val="formazione utile"/>
      <sheetName val="proventi straordinari"/>
      <sheetName val="dividendi riepilogo"/>
      <sheetName val="dividendi dettaglio"/>
      <sheetName val="PERC PARTECIPAZIONE GRUPPO"/>
      <sheetName val="PERC PARTECIPAZIONE INDIVIDUALE"/>
      <sheetName val="ALIQUOTE FISCALI"/>
      <sheetName val="AMMORTAMENTO AVVIAMENTI"/>
      <sheetName val="INFRAGRUPP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S01BPB</v>
          </cell>
          <cell r="B6" t="str">
            <v>Banca Popolare di Bergamo Spa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</row>
        <row r="7">
          <cell r="A7" t="str">
            <v>S25BPCI</v>
          </cell>
          <cell r="B7" t="str">
            <v>Banca Popolare Commercio e Industria Spa</v>
          </cell>
          <cell r="C7">
            <v>100</v>
          </cell>
          <cell r="D7">
            <v>100</v>
          </cell>
          <cell r="E7">
            <v>92.59</v>
          </cell>
          <cell r="F7">
            <v>83.32</v>
          </cell>
          <cell r="G7">
            <v>83.32</v>
          </cell>
          <cell r="H7">
            <v>83.32</v>
          </cell>
        </row>
        <row r="8">
          <cell r="A8" t="str">
            <v>S26CARIME</v>
          </cell>
          <cell r="B8" t="str">
            <v>Banca Carime Spa</v>
          </cell>
          <cell r="C8">
            <v>75.02</v>
          </cell>
          <cell r="D8">
            <v>68.7</v>
          </cell>
          <cell r="E8">
            <v>68.537000000000006</v>
          </cell>
          <cell r="F8">
            <v>85.667000000000002</v>
          </cell>
          <cell r="G8">
            <v>85.667000000000002</v>
          </cell>
          <cell r="H8">
            <v>85.667000000000002</v>
          </cell>
        </row>
        <row r="9">
          <cell r="A9" t="str">
            <v>S02BPA</v>
          </cell>
          <cell r="B9" t="str">
            <v>Banca Popolare di Ancona</v>
          </cell>
          <cell r="C9">
            <v>94.682000000000002</v>
          </cell>
          <cell r="D9">
            <v>94.682000000000002</v>
          </cell>
          <cell r="E9">
            <v>94.682000000000002</v>
          </cell>
          <cell r="F9">
            <v>94.682000000000002</v>
          </cell>
          <cell r="G9">
            <v>94.682000000000002</v>
          </cell>
          <cell r="H9">
            <v>94.682000000000002</v>
          </cell>
        </row>
        <row r="10">
          <cell r="A10" t="str">
            <v>S03CRF</v>
          </cell>
          <cell r="B10" t="str">
            <v>Cassa di Risparmio di Fano</v>
          </cell>
          <cell r="C10">
            <v>94.465178219999999</v>
          </cell>
          <cell r="D10">
            <v>94.465178219999999</v>
          </cell>
          <cell r="E10">
            <v>94.601520300000004</v>
          </cell>
          <cell r="F10">
            <v>94.601520300000004</v>
          </cell>
          <cell r="G10">
            <v>94.601520300000004</v>
          </cell>
          <cell r="H10">
            <v>94.601520300000004</v>
          </cell>
        </row>
        <row r="11">
          <cell r="A11" t="str">
            <v>S04BPT</v>
          </cell>
          <cell r="B11" t="str">
            <v>Banca Popolare di Todi</v>
          </cell>
          <cell r="C11">
            <v>81.218219599999998</v>
          </cell>
          <cell r="D11">
            <v>94.682000000000002</v>
          </cell>
          <cell r="E11">
            <v>92.878307899999996</v>
          </cell>
          <cell r="F11">
            <v>92.878307899999996</v>
          </cell>
          <cell r="G11">
            <v>92.878307899999996</v>
          </cell>
          <cell r="H11">
            <v>92.878307899999996</v>
          </cell>
        </row>
        <row r="12">
          <cell r="A12" t="str">
            <v>S05BDG</v>
          </cell>
          <cell r="B12" t="str">
            <v>Banque de Depot et de Gestion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</row>
        <row r="13">
          <cell r="A13" t="str">
            <v>S06BPBIF</v>
          </cell>
          <cell r="B13" t="str">
            <v>BPU International Finance PLC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</row>
        <row r="14">
          <cell r="A14" t="str">
            <v>S27BPCINT</v>
          </cell>
          <cell r="B14" t="str">
            <v>BPU Banca International SA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</row>
        <row r="15">
          <cell r="A15" t="str">
            <v>S07CB</v>
          </cell>
          <cell r="B15" t="str">
            <v>Centrobanca</v>
          </cell>
          <cell r="C15">
            <v>93.580052219999999</v>
          </cell>
          <cell r="D15">
            <v>93.580052219999999</v>
          </cell>
          <cell r="E15">
            <v>93.580052219999999</v>
          </cell>
          <cell r="F15">
            <v>93.580052219999999</v>
          </cell>
          <cell r="G15">
            <v>83.580052219999999</v>
          </cell>
          <cell r="H15">
            <v>58.580052220000006</v>
          </cell>
        </row>
        <row r="16">
          <cell r="A16" t="str">
            <v>S08FASIM</v>
          </cell>
          <cell r="B16" t="str">
            <v>Finanzattiva SIM</v>
          </cell>
          <cell r="C16">
            <v>93.580052219999999</v>
          </cell>
          <cell r="D16">
            <v>93.580052219999999</v>
          </cell>
          <cell r="E16">
            <v>93.580052219999999</v>
          </cell>
          <cell r="F16">
            <v>93.580052219999999</v>
          </cell>
          <cell r="G16">
            <v>83.580052219999999</v>
          </cell>
          <cell r="H16">
            <v>58.580052220000006</v>
          </cell>
        </row>
        <row r="17">
          <cell r="A17" t="str">
            <v>S09IPI</v>
          </cell>
          <cell r="B17" t="str">
            <v>Investimenti Piccole Imprese</v>
          </cell>
          <cell r="C17">
            <v>94.266123044000011</v>
          </cell>
          <cell r="D17">
            <v>94.266123044000011</v>
          </cell>
          <cell r="E17">
            <v>94.27975725200001</v>
          </cell>
          <cell r="F17">
            <v>94.27975725200001</v>
          </cell>
          <cell r="G17">
            <v>93.27975725200001</v>
          </cell>
          <cell r="H17">
            <v>90.77975725200001</v>
          </cell>
        </row>
        <row r="18">
          <cell r="A18" t="str">
            <v>S10CBSI</v>
          </cell>
          <cell r="B18" t="str">
            <v>CB Sviluppo Impresa Sgr</v>
          </cell>
          <cell r="C18">
            <v>93.580052219999999</v>
          </cell>
          <cell r="D18">
            <v>93.580052219999999</v>
          </cell>
          <cell r="E18">
            <v>61.528884334650002</v>
          </cell>
          <cell r="F18">
            <v>61.528884334650002</v>
          </cell>
          <cell r="G18">
            <v>54.953884334649999</v>
          </cell>
          <cell r="H18">
            <v>38.516384334650006</v>
          </cell>
        </row>
        <row r="19">
          <cell r="A19" t="str">
            <v>S11SF</v>
          </cell>
          <cell r="B19" t="str">
            <v>CB Studio Finanziario</v>
          </cell>
          <cell r="C19">
            <v>93.580052219999999</v>
          </cell>
          <cell r="D19">
            <v>93.580052219999999</v>
          </cell>
          <cell r="E19">
            <v>93.580052219999999</v>
          </cell>
          <cell r="F19">
            <v>93.580052219999999</v>
          </cell>
          <cell r="G19">
            <v>83.580052219999999</v>
          </cell>
          <cell r="H19">
            <v>58.580052220000006</v>
          </cell>
        </row>
        <row r="20">
          <cell r="A20" t="str">
            <v>S12BPBPRU</v>
          </cell>
          <cell r="B20" t="str">
            <v>BPU Pramerica</v>
          </cell>
          <cell r="C20">
            <v>93.905609946369779</v>
          </cell>
          <cell r="D20">
            <v>64.290634423382286</v>
          </cell>
          <cell r="E20">
            <v>64.287371811293994</v>
          </cell>
          <cell r="F20">
            <v>64.287371811293994</v>
          </cell>
          <cell r="G20">
            <v>64.287371811293994</v>
          </cell>
          <cell r="H20">
            <v>64.287371811293994</v>
          </cell>
        </row>
        <row r="21">
          <cell r="A21" t="str">
            <v>S13BPBLEA</v>
          </cell>
          <cell r="B21" t="str">
            <v>BPU Leasing</v>
          </cell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</row>
        <row r="22">
          <cell r="A22" t="str">
            <v>S14ESALEA</v>
          </cell>
          <cell r="B22" t="str">
            <v>Esaleasing</v>
          </cell>
          <cell r="C22">
            <v>94.484512284400012</v>
          </cell>
          <cell r="D22">
            <v>94.484512284400012</v>
          </cell>
          <cell r="E22">
            <v>94.48723912600002</v>
          </cell>
          <cell r="F22">
            <v>94.48723912600002</v>
          </cell>
          <cell r="G22">
            <v>94.48723912600002</v>
          </cell>
          <cell r="H22">
            <v>94.48723912600002</v>
          </cell>
        </row>
        <row r="23">
          <cell r="A23" t="str">
            <v>S15BGESA</v>
          </cell>
          <cell r="B23" t="str">
            <v>Bergamo Esattorie</v>
          </cell>
          <cell r="C23">
            <v>100</v>
          </cell>
          <cell r="D23">
            <v>100</v>
          </cell>
          <cell r="E23">
            <v>100</v>
          </cell>
          <cell r="F23">
            <v>100</v>
          </cell>
          <cell r="G23">
            <v>100</v>
          </cell>
          <cell r="H23">
            <v>100</v>
          </cell>
        </row>
        <row r="24">
          <cell r="A24" t="str">
            <v>S16ANTRI</v>
          </cell>
          <cell r="B24" t="str">
            <v>Ancona Tributi</v>
          </cell>
          <cell r="C24">
            <v>94.66031782200001</v>
          </cell>
          <cell r="D24">
            <v>94.66031782200001</v>
          </cell>
          <cell r="E24">
            <v>94.675758799264997</v>
          </cell>
          <cell r="F24">
            <v>94.675758799264997</v>
          </cell>
          <cell r="G24">
            <v>94.675758799264997</v>
          </cell>
          <cell r="H24">
            <v>94.675758799264997</v>
          </cell>
        </row>
        <row r="25">
          <cell r="A25" t="str">
            <v>S17FINSER</v>
          </cell>
          <cell r="B25" t="str">
            <v>Finanzattiva Servizi</v>
          </cell>
          <cell r="C25">
            <v>93.742831083184896</v>
          </cell>
          <cell r="D25">
            <v>78.935343321691136</v>
          </cell>
          <cell r="E25">
            <v>78.933712015646989</v>
          </cell>
          <cell r="F25">
            <v>78.933712015646989</v>
          </cell>
          <cell r="G25">
            <v>73.933712015646989</v>
          </cell>
          <cell r="H25">
            <v>61.433712015647004</v>
          </cell>
        </row>
        <row r="26">
          <cell r="A26" t="str">
            <v>S18PLUR</v>
          </cell>
          <cell r="B26" t="str">
            <v>Plurifid</v>
          </cell>
          <cell r="C26">
            <v>100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</row>
        <row r="27">
          <cell r="A27" t="str">
            <v>S19PARTAS</v>
          </cell>
          <cell r="B27" t="str">
            <v>BPB Partecipazioni Assicurative</v>
          </cell>
          <cell r="C27">
            <v>99.202300000000008</v>
          </cell>
          <cell r="D27">
            <v>99.202300000000008</v>
          </cell>
          <cell r="E27">
            <v>99.202300000000008</v>
          </cell>
          <cell r="F27">
            <v>99.202300000000008</v>
          </cell>
          <cell r="G27">
            <v>99.202300000000008</v>
          </cell>
          <cell r="H27">
            <v>99.202300000000008</v>
          </cell>
        </row>
        <row r="28">
          <cell r="A28" t="str">
            <v>S22BPBSIM</v>
          </cell>
          <cell r="B28" t="str">
            <v>BPU Sim</v>
          </cell>
          <cell r="C28">
            <v>100</v>
          </cell>
          <cell r="D28">
            <v>100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</row>
        <row r="29">
          <cell r="A29" t="str">
            <v>S23BAN247</v>
          </cell>
          <cell r="B29" t="str">
            <v>Banca24-7</v>
          </cell>
          <cell r="C29">
            <v>100</v>
          </cell>
          <cell r="D29">
            <v>100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</row>
        <row r="30">
          <cell r="A30" t="str">
            <v>S24BPBIMM</v>
          </cell>
          <cell r="B30" t="str">
            <v>BPB Immobiliare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</row>
        <row r="31">
          <cell r="A31" t="str">
            <v>S30ABF</v>
          </cell>
          <cell r="B31" t="str">
            <v>ABF Leasing (50%)</v>
          </cell>
          <cell r="C31">
            <v>100</v>
          </cell>
          <cell r="D31">
            <v>100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S31PANDA</v>
          </cell>
          <cell r="B32" t="str">
            <v>Immobiliare Panda</v>
          </cell>
          <cell r="C32">
            <v>100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</row>
        <row r="33">
          <cell r="A33" t="str">
            <v>S32SERICO</v>
          </cell>
          <cell r="B33" t="str">
            <v>Immobiliare Serico</v>
          </cell>
          <cell r="C33">
            <v>90.770139799999995</v>
          </cell>
          <cell r="D33">
            <v>88.434962999999996</v>
          </cell>
          <cell r="E33">
            <v>88.374736130000002</v>
          </cell>
          <cell r="F33">
            <v>94.704099830000004</v>
          </cell>
          <cell r="G33">
            <v>94.704099830000004</v>
          </cell>
          <cell r="H33">
            <v>94.704099830000004</v>
          </cell>
        </row>
        <row r="34">
          <cell r="A34" t="str">
            <v>S33IWBANK</v>
          </cell>
          <cell r="B34" t="str">
            <v>IW Bank</v>
          </cell>
          <cell r="C34">
            <v>74.864041775999993</v>
          </cell>
          <cell r="D34">
            <v>74.864041775999993</v>
          </cell>
          <cell r="E34">
            <v>47.725826632199997</v>
          </cell>
          <cell r="F34">
            <v>47.725826632199997</v>
          </cell>
          <cell r="G34">
            <v>42.625826632199995</v>
          </cell>
          <cell r="H34">
            <v>29.875826632200003</v>
          </cell>
        </row>
        <row r="35">
          <cell r="A35" t="str">
            <v>S40NUOVA1</v>
          </cell>
          <cell r="B35" t="str">
            <v>Nuova1 - Piano Sportelli</v>
          </cell>
          <cell r="C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</row>
        <row r="36">
          <cell r="A36" t="str">
            <v>S41NUOVA2</v>
          </cell>
          <cell r="B36" t="str">
            <v>Nuova2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</row>
        <row r="37">
          <cell r="A37" t="str">
            <v>S42NUOVA3</v>
          </cell>
          <cell r="B37" t="str">
            <v>Nuova3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</row>
        <row r="38">
          <cell r="A38" t="str">
            <v>S43NUOVA4</v>
          </cell>
          <cell r="B38" t="str">
            <v>Nuova4</v>
          </cell>
          <cell r="C38">
            <v>100</v>
          </cell>
          <cell r="D38">
            <v>100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</row>
        <row r="39">
          <cell r="A39" t="str">
            <v>S44NUOVA5</v>
          </cell>
          <cell r="B39" t="str">
            <v>Nuova5 - Rettifiche best&gt;&gt;base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</row>
        <row r="40">
          <cell r="A40" t="str">
            <v>PN01ARCA</v>
          </cell>
          <cell r="B40" t="str">
            <v>ARCA Sgr</v>
          </cell>
          <cell r="C40">
            <v>19.908399639999999</v>
          </cell>
          <cell r="D40">
            <v>24.33039964</v>
          </cell>
          <cell r="E40">
            <v>24.33039964</v>
          </cell>
          <cell r="F40">
            <v>24.33039964</v>
          </cell>
          <cell r="G40">
            <v>24.33039964</v>
          </cell>
          <cell r="H40">
            <v>24.33039964</v>
          </cell>
        </row>
        <row r="41">
          <cell r="A41" t="str">
            <v>PN02ASSIFIT</v>
          </cell>
          <cell r="B41" t="str">
            <v>Assifit</v>
          </cell>
          <cell r="C41">
            <v>89.30707000000001</v>
          </cell>
          <cell r="D41">
            <v>89.30707000000001</v>
          </cell>
          <cell r="E41">
            <v>89.30707000000001</v>
          </cell>
          <cell r="F41">
            <v>89.30707000000001</v>
          </cell>
          <cell r="G41">
            <v>89.30707000000001</v>
          </cell>
          <cell r="H41">
            <v>89.30707000000001</v>
          </cell>
        </row>
        <row r="42">
          <cell r="A42" t="str">
            <v>PN03BPBASS</v>
          </cell>
          <cell r="B42" t="str">
            <v>BPB Assicurazioni</v>
          </cell>
          <cell r="C42">
            <v>99.202300000000008</v>
          </cell>
          <cell r="D42">
            <v>99.202300000000008</v>
          </cell>
          <cell r="E42">
            <v>99.202300000000008</v>
          </cell>
          <cell r="F42">
            <v>99.202300000000008</v>
          </cell>
          <cell r="G42">
            <v>99.202300000000008</v>
          </cell>
          <cell r="H42">
            <v>64.202300000000008</v>
          </cell>
        </row>
        <row r="43">
          <cell r="A43" t="str">
            <v>PN04BPBASSVITA</v>
          </cell>
          <cell r="B43" t="str">
            <v>BPB Assicurazioni Vita</v>
          </cell>
          <cell r="C43">
            <v>99.202300000000008</v>
          </cell>
          <cell r="D43">
            <v>99.202300000000008</v>
          </cell>
          <cell r="E43">
            <v>99.202300000000008</v>
          </cell>
          <cell r="F43">
            <v>99.202300000000008</v>
          </cell>
          <cell r="G43">
            <v>99.202300000000008</v>
          </cell>
          <cell r="H43">
            <v>99.202300000000008</v>
          </cell>
        </row>
        <row r="44">
          <cell r="A44" t="str">
            <v>PN05ASSIREMA</v>
          </cell>
          <cell r="B44" t="str">
            <v>BPB Assirema</v>
          </cell>
          <cell r="C44">
            <v>99.202300000000008</v>
          </cell>
          <cell r="D44">
            <v>99.202300000000008</v>
          </cell>
          <cell r="E44">
            <v>99.202300000000008</v>
          </cell>
          <cell r="F44">
            <v>99.202300000000008</v>
          </cell>
          <cell r="G44">
            <v>99.202300000000008</v>
          </cell>
          <cell r="H44">
            <v>99.202300000000008</v>
          </cell>
        </row>
        <row r="45">
          <cell r="A45" t="str">
            <v>PN06MEDASS</v>
          </cell>
          <cell r="B45" t="str">
            <v>BPB Mediazioni Assicurative</v>
          </cell>
          <cell r="C45">
            <v>88</v>
          </cell>
          <cell r="D45">
            <v>88</v>
          </cell>
          <cell r="E45">
            <v>88</v>
          </cell>
          <cell r="F45">
            <v>88</v>
          </cell>
          <cell r="G45">
            <v>88</v>
          </cell>
          <cell r="H45">
            <v>88</v>
          </cell>
        </row>
        <row r="46">
          <cell r="A46" t="str">
            <v>PN07CENTROSIEL</v>
          </cell>
          <cell r="B46" t="str">
            <v>Centrosiel</v>
          </cell>
          <cell r="C46">
            <v>41.158963015440257</v>
          </cell>
          <cell r="D46">
            <v>41.158963015440257</v>
          </cell>
          <cell r="E46">
            <v>41.158963015440257</v>
          </cell>
          <cell r="F46">
            <v>41.158963015440257</v>
          </cell>
          <cell r="G46">
            <v>32.832438106760257</v>
          </cell>
          <cell r="H46">
            <v>16.128625835060259</v>
          </cell>
        </row>
        <row r="47">
          <cell r="A47" t="str">
            <v>PN08CLICKICT</v>
          </cell>
          <cell r="B47" t="str">
            <v>Click-ict</v>
          </cell>
          <cell r="C47">
            <v>45</v>
          </cell>
          <cell r="D47">
            <v>45</v>
          </cell>
          <cell r="E47">
            <v>45</v>
          </cell>
          <cell r="F47">
            <v>45</v>
          </cell>
          <cell r="G47">
            <v>45</v>
          </cell>
          <cell r="H47">
            <v>45</v>
          </cell>
        </row>
        <row r="48">
          <cell r="A48" t="str">
            <v>PN09ESOLU</v>
          </cell>
          <cell r="B48" t="str">
            <v>E-solution</v>
          </cell>
          <cell r="C48">
            <v>100</v>
          </cell>
          <cell r="D48">
            <v>100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</row>
        <row r="49">
          <cell r="A49" t="str">
            <v>PN10GREEN</v>
          </cell>
          <cell r="B49" t="str">
            <v>Green Club</v>
          </cell>
          <cell r="C49">
            <v>100</v>
          </cell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</row>
        <row r="50">
          <cell r="A50" t="str">
            <v>PN11MERCIMP</v>
          </cell>
          <cell r="B50" t="str">
            <v>Mercato Impresa</v>
          </cell>
          <cell r="C50">
            <v>100</v>
          </cell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</row>
        <row r="51">
          <cell r="A51" t="str">
            <v>PN12SECURB</v>
          </cell>
          <cell r="B51" t="str">
            <v>Secur Broker</v>
          </cell>
          <cell r="C51">
            <v>30.976000000000003</v>
          </cell>
          <cell r="D51">
            <v>30.976000000000003</v>
          </cell>
          <cell r="E51">
            <v>30.976000000000003</v>
          </cell>
          <cell r="F51">
            <v>30.976000000000003</v>
          </cell>
          <cell r="G51">
            <v>30.976000000000003</v>
          </cell>
          <cell r="H51">
            <v>30.976000000000003</v>
          </cell>
        </row>
        <row r="52">
          <cell r="A52" t="str">
            <v>PN13SFCONS</v>
          </cell>
          <cell r="B52" t="str">
            <v>SF Consulting</v>
          </cell>
          <cell r="C52">
            <v>35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</row>
        <row r="53">
          <cell r="A53" t="str">
            <v>PN14SOFIPO</v>
          </cell>
          <cell r="B53" t="str">
            <v>Sofipo Fiduciaire</v>
          </cell>
          <cell r="C53">
            <v>30</v>
          </cell>
          <cell r="D53">
            <v>30</v>
          </cell>
          <cell r="E53">
            <v>30</v>
          </cell>
          <cell r="F53">
            <v>30</v>
          </cell>
          <cell r="G53">
            <v>30</v>
          </cell>
          <cell r="H53">
            <v>30</v>
          </cell>
        </row>
      </sheetData>
      <sheetData sheetId="67">
        <row r="7">
          <cell r="A7" t="str">
            <v>S00BPUS00BPU</v>
          </cell>
          <cell r="B7" t="str">
            <v>S00BPU</v>
          </cell>
          <cell r="C7" t="str">
            <v>BPU Banca</v>
          </cell>
          <cell r="D7" t="str">
            <v>S00BPU</v>
          </cell>
          <cell r="E7" t="str">
            <v>BPU Banca</v>
          </cell>
          <cell r="F7">
            <v>100</v>
          </cell>
          <cell r="G7">
            <v>100</v>
          </cell>
          <cell r="H7">
            <v>100</v>
          </cell>
          <cell r="I7">
            <v>100</v>
          </cell>
          <cell r="J7">
            <v>100</v>
          </cell>
          <cell r="K7">
            <v>100</v>
          </cell>
        </row>
        <row r="8">
          <cell r="A8" t="str">
            <v>S00BPUS01BPB</v>
          </cell>
          <cell r="B8" t="str">
            <v>S01BPB</v>
          </cell>
          <cell r="C8" t="str">
            <v>Banca Popolare di Bergamo Spa</v>
          </cell>
          <cell r="D8" t="str">
            <v>S00BPU</v>
          </cell>
          <cell r="E8" t="str">
            <v>BPU Banca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</row>
        <row r="9">
          <cell r="A9" t="str">
            <v>S00BPUS25BPCI</v>
          </cell>
          <cell r="B9" t="str">
            <v>S25BPCI</v>
          </cell>
          <cell r="C9" t="str">
            <v>Banca Popolare Commercio e Industria Spa</v>
          </cell>
          <cell r="D9" t="str">
            <v>S00BPU</v>
          </cell>
          <cell r="E9" t="str">
            <v>BPU Banca</v>
          </cell>
          <cell r="F9">
            <v>100</v>
          </cell>
          <cell r="G9">
            <v>100</v>
          </cell>
          <cell r="H9">
            <v>92.59</v>
          </cell>
          <cell r="I9">
            <v>83.320000000000007</v>
          </cell>
          <cell r="J9">
            <v>83.320000000000007</v>
          </cell>
          <cell r="K9">
            <v>83.320000000000007</v>
          </cell>
        </row>
        <row r="10">
          <cell r="A10" t="str">
            <v>S00BPUS26CARIME</v>
          </cell>
          <cell r="B10" t="str">
            <v>S26CARIME</v>
          </cell>
          <cell r="C10" t="str">
            <v>Banca Carime Spa</v>
          </cell>
          <cell r="D10" t="str">
            <v>S00BPU</v>
          </cell>
          <cell r="E10" t="str">
            <v>BPU Banca</v>
          </cell>
          <cell r="F10">
            <v>75.02</v>
          </cell>
          <cell r="G10">
            <v>68.7</v>
          </cell>
          <cell r="H10">
            <v>68.537000000000006</v>
          </cell>
          <cell r="I10">
            <v>85.667000000000002</v>
          </cell>
          <cell r="J10">
            <v>85.667000000000002</v>
          </cell>
          <cell r="K10">
            <v>85.667000000000002</v>
          </cell>
        </row>
        <row r="11">
          <cell r="A11" t="str">
            <v>S00BPUS02BPA</v>
          </cell>
          <cell r="B11" t="str">
            <v>S02BPA</v>
          </cell>
          <cell r="C11" t="str">
            <v>Banca Popolare di Ancona</v>
          </cell>
          <cell r="D11" t="str">
            <v>S00BPU</v>
          </cell>
          <cell r="E11" t="str">
            <v>BPU Banca</v>
          </cell>
          <cell r="F11">
            <v>94.682000000000002</v>
          </cell>
          <cell r="G11">
            <v>94.682000000000002</v>
          </cell>
          <cell r="H11">
            <v>94.682000000000002</v>
          </cell>
          <cell r="I11">
            <v>94.682000000000002</v>
          </cell>
          <cell r="J11">
            <v>94.682000000000002</v>
          </cell>
          <cell r="K11">
            <v>94.682000000000002</v>
          </cell>
        </row>
        <row r="12">
          <cell r="A12" t="str">
            <v>S02BPAS03CRF</v>
          </cell>
          <cell r="B12" t="str">
            <v>S03CRF</v>
          </cell>
          <cell r="C12" t="str">
            <v>Cassa di Risparmio di Fano</v>
          </cell>
          <cell r="D12" t="str">
            <v>S02BPA</v>
          </cell>
          <cell r="E12" t="str">
            <v>Banca Popolare di Ancona</v>
          </cell>
          <cell r="F12">
            <v>99.771000000000001</v>
          </cell>
          <cell r="G12">
            <v>99.771000000000001</v>
          </cell>
          <cell r="H12">
            <v>99.915000000000006</v>
          </cell>
          <cell r="I12">
            <v>99.915000000000006</v>
          </cell>
          <cell r="J12">
            <v>99.915000000000006</v>
          </cell>
          <cell r="K12">
            <v>99.915000000000006</v>
          </cell>
        </row>
        <row r="13">
          <cell r="A13" t="str">
            <v>S02BPAS04BPT</v>
          </cell>
          <cell r="B13" t="str">
            <v>S04BPT</v>
          </cell>
          <cell r="C13" t="str">
            <v>Banca Popolare di Todi</v>
          </cell>
          <cell r="D13" t="str">
            <v>S02BPA</v>
          </cell>
          <cell r="E13" t="str">
            <v>Banca Popolare di Ancona</v>
          </cell>
          <cell r="F13">
            <v>85.78</v>
          </cell>
          <cell r="G13">
            <v>100</v>
          </cell>
          <cell r="H13">
            <v>98.094999999999999</v>
          </cell>
          <cell r="I13">
            <v>98.094999999999999</v>
          </cell>
          <cell r="J13">
            <v>98.094999999999999</v>
          </cell>
          <cell r="K13">
            <v>98.094999999999999</v>
          </cell>
        </row>
        <row r="14">
          <cell r="A14" t="str">
            <v>S00BPUS05BDG</v>
          </cell>
          <cell r="B14" t="str">
            <v>S05BDG</v>
          </cell>
          <cell r="C14" t="str">
            <v>Banque de Depot et de Gestion</v>
          </cell>
          <cell r="D14" t="str">
            <v>S00BPU</v>
          </cell>
          <cell r="E14" t="str">
            <v>BPU Banca (tramite BDG Finanziaria)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</row>
        <row r="15">
          <cell r="A15" t="str">
            <v>S00BPUS06BPBIF</v>
          </cell>
          <cell r="B15" t="str">
            <v>S06BPBIF</v>
          </cell>
          <cell r="C15" t="str">
            <v>BPU International Finance PLC</v>
          </cell>
          <cell r="D15" t="str">
            <v>S00BPU</v>
          </cell>
          <cell r="E15" t="str">
            <v>BPU Banca</v>
          </cell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  <cell r="K15">
            <v>100</v>
          </cell>
        </row>
        <row r="16">
          <cell r="A16" t="str">
            <v>S00BPUS27BPCINT</v>
          </cell>
          <cell r="B16" t="str">
            <v>S27BPCINT</v>
          </cell>
          <cell r="C16" t="str">
            <v>BPU Banca International SA</v>
          </cell>
          <cell r="D16" t="str">
            <v>S00BPU</v>
          </cell>
          <cell r="E16" t="str">
            <v>BPU Banca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</row>
        <row r="17">
          <cell r="A17" t="str">
            <v>S00BPUS07CB</v>
          </cell>
          <cell r="B17" t="str">
            <v>S07CB</v>
          </cell>
          <cell r="C17" t="str">
            <v>Centrobanca</v>
          </cell>
          <cell r="D17" t="str">
            <v>S00BPU</v>
          </cell>
          <cell r="E17" t="str">
            <v>BPU Banca</v>
          </cell>
          <cell r="F17">
            <v>88.4</v>
          </cell>
          <cell r="G17">
            <v>88.4</v>
          </cell>
          <cell r="H17">
            <v>88.4</v>
          </cell>
          <cell r="I17">
            <v>88.4</v>
          </cell>
          <cell r="J17">
            <v>78.400000000000006</v>
          </cell>
          <cell r="K17">
            <v>53.400000000000006</v>
          </cell>
        </row>
        <row r="18">
          <cell r="A18" t="str">
            <v>S02BPAS07CB</v>
          </cell>
          <cell r="B18" t="str">
            <v>S07CB</v>
          </cell>
          <cell r="C18" t="str">
            <v>Centrobanca</v>
          </cell>
          <cell r="D18" t="str">
            <v>S02BPA</v>
          </cell>
          <cell r="E18" t="str">
            <v>Banca Popolare di Ancona</v>
          </cell>
          <cell r="F18">
            <v>5.4710000000000001</v>
          </cell>
          <cell r="G18">
            <v>5.4710000000000001</v>
          </cell>
          <cell r="H18">
            <v>5.4710000000000001</v>
          </cell>
          <cell r="I18">
            <v>5.4710000000000001</v>
          </cell>
          <cell r="J18">
            <v>5.4710000000000001</v>
          </cell>
          <cell r="K18">
            <v>5.4710000000000001</v>
          </cell>
        </row>
        <row r="19">
          <cell r="A19" t="str">
            <v>S07CBS08FASIM</v>
          </cell>
          <cell r="B19" t="str">
            <v>S08FASIM</v>
          </cell>
          <cell r="C19" t="str">
            <v>Finanzattiva SIM</v>
          </cell>
          <cell r="D19" t="str">
            <v>S07CB</v>
          </cell>
          <cell r="E19" t="str">
            <v>Centrobanca</v>
          </cell>
          <cell r="F19">
            <v>100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100</v>
          </cell>
        </row>
        <row r="20">
          <cell r="A20" t="str">
            <v>S00BPUS09IPI</v>
          </cell>
          <cell r="B20" t="str">
            <v>S09IPI</v>
          </cell>
          <cell r="C20" t="str">
            <v>Investimenti Piccole Imprese</v>
          </cell>
          <cell r="D20" t="str">
            <v>S00BPU</v>
          </cell>
          <cell r="E20" t="str">
            <v>BPU Banca</v>
          </cell>
          <cell r="F20">
            <v>47.057000000000002</v>
          </cell>
          <cell r="G20">
            <v>47.057000000000002</v>
          </cell>
          <cell r="H20">
            <v>47.057000000000002</v>
          </cell>
          <cell r="I20">
            <v>47.057000000000002</v>
          </cell>
          <cell r="J20">
            <v>47.057000000000002</v>
          </cell>
          <cell r="K20">
            <v>47.057000000000002</v>
          </cell>
        </row>
        <row r="21">
          <cell r="A21" t="str">
            <v>S02BPAS09IPI</v>
          </cell>
          <cell r="B21" t="str">
            <v>S09IPI</v>
          </cell>
          <cell r="C21" t="str">
            <v>Investimenti Piccole Imprese</v>
          </cell>
          <cell r="D21" t="str">
            <v>S02BPA</v>
          </cell>
          <cell r="E21" t="str">
            <v>Banca Popolare di Ancona</v>
          </cell>
          <cell r="F21">
            <v>30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2">
          <cell r="A22" t="str">
            <v>S03CRFS09IPI</v>
          </cell>
          <cell r="B22" t="str">
            <v>S09IPI</v>
          </cell>
          <cell r="C22" t="str">
            <v>Investimenti Piccole Imprese</v>
          </cell>
          <cell r="D22" t="str">
            <v>S03CRF</v>
          </cell>
          <cell r="E22" t="str">
            <v>Cassa di Risparmio di Fano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</row>
        <row r="23">
          <cell r="A23" t="str">
            <v>S07CBS09IPI</v>
          </cell>
          <cell r="B23" t="str">
            <v>S09IPI</v>
          </cell>
          <cell r="C23" t="str">
            <v>Investimenti Piccole Imprese</v>
          </cell>
          <cell r="D23" t="str">
            <v>S07CB</v>
          </cell>
          <cell r="E23" t="str">
            <v>Centrobanca</v>
          </cell>
          <cell r="F23">
            <v>10</v>
          </cell>
          <cell r="G23">
            <v>10</v>
          </cell>
          <cell r="H23">
            <v>10</v>
          </cell>
          <cell r="I23">
            <v>10</v>
          </cell>
          <cell r="J23">
            <v>10</v>
          </cell>
          <cell r="K23">
            <v>10</v>
          </cell>
        </row>
        <row r="24">
          <cell r="A24" t="str">
            <v>S07CBS10CBSI</v>
          </cell>
          <cell r="B24" t="str">
            <v>S10CBSI</v>
          </cell>
          <cell r="C24" t="str">
            <v>CB Sviluppo Impresa Sgr</v>
          </cell>
          <cell r="D24" t="str">
            <v>S07CB</v>
          </cell>
          <cell r="E24" t="str">
            <v>Centrobanca</v>
          </cell>
          <cell r="F24">
            <v>100</v>
          </cell>
          <cell r="G24">
            <v>100</v>
          </cell>
          <cell r="H24">
            <v>65.75</v>
          </cell>
          <cell r="I24">
            <v>65.75</v>
          </cell>
          <cell r="J24">
            <v>65.75</v>
          </cell>
          <cell r="K24">
            <v>65.75</v>
          </cell>
        </row>
        <row r="25">
          <cell r="A25" t="str">
            <v>S07CBS11SF</v>
          </cell>
          <cell r="B25" t="str">
            <v>S11SF</v>
          </cell>
          <cell r="C25" t="str">
            <v>CB Studio Finanziario</v>
          </cell>
          <cell r="D25" t="str">
            <v>S07CB</v>
          </cell>
          <cell r="E25" t="str">
            <v>Centrobanca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100</v>
          </cell>
        </row>
        <row r="26">
          <cell r="A26" t="str">
            <v>S00BPUS12BPBPRU</v>
          </cell>
          <cell r="B26" t="str">
            <v>S12BPBPRU</v>
          </cell>
          <cell r="C26" t="str">
            <v>BPU Pramerica</v>
          </cell>
          <cell r="D26" t="str">
            <v>S00BPU</v>
          </cell>
          <cell r="E26" t="str">
            <v>BPU Banca</v>
          </cell>
          <cell r="F26">
            <v>75.590999999999994</v>
          </cell>
          <cell r="G26">
            <v>51.720157894736843</v>
          </cell>
          <cell r="H26">
            <v>51.720999999999997</v>
          </cell>
          <cell r="I26">
            <v>51.720999999999997</v>
          </cell>
          <cell r="J26">
            <v>51.720999999999997</v>
          </cell>
          <cell r="K26">
            <v>51.720999999999997</v>
          </cell>
        </row>
        <row r="27">
          <cell r="A27" t="str">
            <v>S02BPAS12BPBPRU</v>
          </cell>
          <cell r="B27" t="str">
            <v>S12BPBPRU</v>
          </cell>
          <cell r="C27" t="str">
            <v>BPU Pramerica</v>
          </cell>
          <cell r="D27" t="str">
            <v>S02BPA</v>
          </cell>
          <cell r="E27" t="str">
            <v>Banca Popolare di Ancona</v>
          </cell>
          <cell r="F27">
            <v>16.861999999999998</v>
          </cell>
          <cell r="G27">
            <v>11.53715789473684</v>
          </cell>
          <cell r="H27">
            <v>11.537000000000001</v>
          </cell>
          <cell r="I27">
            <v>11.537000000000001</v>
          </cell>
          <cell r="J27">
            <v>11.537000000000001</v>
          </cell>
          <cell r="K27">
            <v>11.537000000000001</v>
          </cell>
        </row>
        <row r="28">
          <cell r="A28" t="str">
            <v>S03CRFS12BPBPRU</v>
          </cell>
          <cell r="B28" t="str">
            <v>S12BPBPRU</v>
          </cell>
          <cell r="C28" t="str">
            <v>BPU Pramerica</v>
          </cell>
          <cell r="D28" t="str">
            <v>S03CRF</v>
          </cell>
          <cell r="E28" t="str">
            <v>Cassa di Risparmio di Fano</v>
          </cell>
          <cell r="F28">
            <v>2.1190000000000002</v>
          </cell>
          <cell r="G28">
            <v>1.449842105263158</v>
          </cell>
          <cell r="H28">
            <v>1.4490000000000001</v>
          </cell>
          <cell r="I28">
            <v>1.4490000000000001</v>
          </cell>
          <cell r="J28">
            <v>1.4490000000000001</v>
          </cell>
          <cell r="K28">
            <v>1.4490000000000001</v>
          </cell>
        </row>
        <row r="29">
          <cell r="A29" t="str">
            <v>S04BPTS12BPBPRU</v>
          </cell>
          <cell r="B29" t="str">
            <v>S12BPBPRU</v>
          </cell>
          <cell r="C29" t="str">
            <v>BPU Pramerica</v>
          </cell>
          <cell r="D29" t="str">
            <v>S04BPT</v>
          </cell>
          <cell r="E29" t="str">
            <v>Banca Popolare di Todi</v>
          </cell>
          <cell r="F29">
            <v>0.42799999999999999</v>
          </cell>
          <cell r="G29">
            <v>0.2928421052631579</v>
          </cell>
          <cell r="H29">
            <v>0.29299999999999998</v>
          </cell>
          <cell r="I29">
            <v>0.29299999999999998</v>
          </cell>
          <cell r="J29">
            <v>0.29299999999999998</v>
          </cell>
          <cell r="K29">
            <v>0.29299999999999998</v>
          </cell>
        </row>
        <row r="30">
          <cell r="A30" t="str">
            <v>S00BPUS13BPBLEA</v>
          </cell>
          <cell r="B30" t="str">
            <v>S13BPBLEA</v>
          </cell>
          <cell r="C30" t="str">
            <v>BPU Leasing</v>
          </cell>
          <cell r="D30" t="str">
            <v>S00BPU</v>
          </cell>
          <cell r="E30" t="str">
            <v>BPU Banca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</row>
        <row r="31">
          <cell r="A31" t="str">
            <v>S02BPAS14ESALEA</v>
          </cell>
          <cell r="B31" t="str">
            <v>S14ESALEA</v>
          </cell>
          <cell r="C31" t="str">
            <v>Esaleasing</v>
          </cell>
          <cell r="D31" t="str">
            <v>S02BPA</v>
          </cell>
          <cell r="E31" t="str">
            <v>Banca Popolare di Ancona</v>
          </cell>
          <cell r="F31">
            <v>97.796000000000006</v>
          </cell>
          <cell r="G31">
            <v>97.796000000000006</v>
          </cell>
          <cell r="H31">
            <v>97.796000000000006</v>
          </cell>
          <cell r="I31">
            <v>97.796000000000006</v>
          </cell>
          <cell r="J31">
            <v>97.796000000000006</v>
          </cell>
          <cell r="K31">
            <v>97.796000000000006</v>
          </cell>
        </row>
        <row r="32">
          <cell r="A32" t="str">
            <v>S03CRFS14ESALEA</v>
          </cell>
          <cell r="B32" t="str">
            <v>S14ESALEA</v>
          </cell>
          <cell r="C32" t="str">
            <v>Esaleasing</v>
          </cell>
          <cell r="D32" t="str">
            <v>S03CRF</v>
          </cell>
          <cell r="E32" t="str">
            <v>Cassa di Risparmio di Fano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</row>
        <row r="33">
          <cell r="A33" t="str">
            <v>S00BPUS15BGESA</v>
          </cell>
          <cell r="B33" t="str">
            <v>S15BGESA</v>
          </cell>
          <cell r="C33" t="str">
            <v>Bergamo Esattorie</v>
          </cell>
          <cell r="D33" t="str">
            <v>S00BPU</v>
          </cell>
          <cell r="E33" t="str">
            <v>BPU Banca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</row>
        <row r="34">
          <cell r="A34" t="str">
            <v>S02BPAS16ANTRI</v>
          </cell>
          <cell r="B34" t="str">
            <v>S16ANTRI</v>
          </cell>
          <cell r="C34" t="str">
            <v>Ancona Tributi</v>
          </cell>
          <cell r="D34" t="str">
            <v>S02BPA</v>
          </cell>
          <cell r="E34" t="str">
            <v>Banca Popolare di Ancona</v>
          </cell>
          <cell r="F34">
            <v>90</v>
          </cell>
          <cell r="G34">
            <v>90</v>
          </cell>
          <cell r="H34">
            <v>92.245000000000005</v>
          </cell>
          <cell r="I34">
            <v>92.245000000000005</v>
          </cell>
          <cell r="J34">
            <v>92.245000000000005</v>
          </cell>
          <cell r="K34">
            <v>92.245000000000005</v>
          </cell>
        </row>
        <row r="35">
          <cell r="A35" t="str">
            <v>S03CRFS16ANTRI</v>
          </cell>
          <cell r="B35" t="str">
            <v>S16ANTRI</v>
          </cell>
          <cell r="C35" t="str">
            <v>Ancona Tributi</v>
          </cell>
          <cell r="D35" t="str">
            <v>S03CRF</v>
          </cell>
          <cell r="E35" t="str">
            <v>Cassa di Risparmio di Fano</v>
          </cell>
          <cell r="F35">
            <v>10</v>
          </cell>
          <cell r="G35">
            <v>10</v>
          </cell>
          <cell r="H35">
            <v>7.7549999999999999</v>
          </cell>
          <cell r="I35">
            <v>7.7549999999999999</v>
          </cell>
          <cell r="J35">
            <v>7.7549999999999999</v>
          </cell>
          <cell r="K35">
            <v>7.7549999999999999</v>
          </cell>
        </row>
        <row r="36">
          <cell r="A36" t="str">
            <v>S12BPBPRUS17FINSER</v>
          </cell>
          <cell r="B36" t="str">
            <v>S17FINSER</v>
          </cell>
          <cell r="C36" t="str">
            <v>Finanzattiva Servizi</v>
          </cell>
          <cell r="D36" t="str">
            <v>S12BPBPRU</v>
          </cell>
          <cell r="E36" t="str">
            <v>BPB Prumerica sgr</v>
          </cell>
          <cell r="F36">
            <v>50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</row>
        <row r="37">
          <cell r="A37" t="str">
            <v>S07CBS17FINSER</v>
          </cell>
          <cell r="B37" t="str">
            <v>S17FINSER</v>
          </cell>
          <cell r="C37" t="str">
            <v>Finanzattiva Servizi</v>
          </cell>
          <cell r="D37" t="str">
            <v>S07CB</v>
          </cell>
          <cell r="E37" t="str">
            <v>Centrobanca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</row>
        <row r="38">
          <cell r="A38" t="str">
            <v>S00BPUS18PLUR</v>
          </cell>
          <cell r="B38" t="str">
            <v>S18PLUR</v>
          </cell>
          <cell r="C38" t="str">
            <v>Plurifid</v>
          </cell>
          <cell r="D38" t="str">
            <v>S00BPU</v>
          </cell>
          <cell r="E38" t="str">
            <v>BPU Banca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100</v>
          </cell>
          <cell r="K38">
            <v>100</v>
          </cell>
        </row>
        <row r="39">
          <cell r="A39" t="str">
            <v>S00BPUS19PARTAS</v>
          </cell>
          <cell r="B39" t="str">
            <v>S19PARTAS</v>
          </cell>
          <cell r="C39" t="str">
            <v>BPB Partecipazioni Assicurative</v>
          </cell>
          <cell r="D39" t="str">
            <v>S00BPU</v>
          </cell>
          <cell r="E39" t="str">
            <v>BPU Banca</v>
          </cell>
          <cell r="F39">
            <v>85</v>
          </cell>
          <cell r="G39">
            <v>85</v>
          </cell>
          <cell r="H39">
            <v>85</v>
          </cell>
          <cell r="I39">
            <v>85</v>
          </cell>
          <cell r="J39">
            <v>85</v>
          </cell>
          <cell r="K39">
            <v>85</v>
          </cell>
        </row>
        <row r="40">
          <cell r="A40" t="str">
            <v>S02BPAS19PARTAS</v>
          </cell>
          <cell r="B40" t="str">
            <v>S19PARTAS</v>
          </cell>
          <cell r="C40" t="str">
            <v>BPB Partecipazioni Assicurative</v>
          </cell>
          <cell r="D40" t="str">
            <v>S02BPA</v>
          </cell>
          <cell r="E40" t="str">
            <v>Banca Popolare di Ancona</v>
          </cell>
          <cell r="F40">
            <v>15</v>
          </cell>
          <cell r="G40">
            <v>15</v>
          </cell>
          <cell r="H40">
            <v>15</v>
          </cell>
          <cell r="I40">
            <v>15</v>
          </cell>
          <cell r="J40">
            <v>15</v>
          </cell>
          <cell r="K40">
            <v>15</v>
          </cell>
        </row>
        <row r="41">
          <cell r="A41" t="str">
            <v>S00BPUS22BPBSIM</v>
          </cell>
          <cell r="B41" t="str">
            <v>S22BPBSIM</v>
          </cell>
          <cell r="C41" t="str">
            <v>BPU Sim</v>
          </cell>
          <cell r="D41" t="str">
            <v>S00BPU</v>
          </cell>
          <cell r="E41" t="str">
            <v>BPU Banca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  <cell r="K41">
            <v>100</v>
          </cell>
        </row>
        <row r="42">
          <cell r="A42" t="str">
            <v>S00BPUS23BAN247</v>
          </cell>
          <cell r="B42" t="str">
            <v>S23BAN247</v>
          </cell>
          <cell r="C42" t="str">
            <v>Banca24-7</v>
          </cell>
          <cell r="D42" t="str">
            <v>S00BPU</v>
          </cell>
          <cell r="E42" t="str">
            <v>BPU Banca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K42">
            <v>100</v>
          </cell>
        </row>
        <row r="43">
          <cell r="A43" t="str">
            <v>S00BPUS24BPBIMM</v>
          </cell>
          <cell r="B43" t="str">
            <v>S24BPBIMM</v>
          </cell>
          <cell r="C43" t="str">
            <v>BPB Immobiliare</v>
          </cell>
          <cell r="D43" t="str">
            <v>S00BPU</v>
          </cell>
          <cell r="E43" t="str">
            <v>BPU Banca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</row>
        <row r="44">
          <cell r="A44" t="str">
            <v>S00BPUS30ABF</v>
          </cell>
          <cell r="B44" t="str">
            <v>S30ABF</v>
          </cell>
          <cell r="C44" t="str">
            <v>ABF Leasing (50%)</v>
          </cell>
          <cell r="D44" t="str">
            <v>S00BPU</v>
          </cell>
          <cell r="E44" t="str">
            <v>BPU Banca</v>
          </cell>
          <cell r="F44">
            <v>100</v>
          </cell>
          <cell r="G44">
            <v>100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S00BPUS31PANDA</v>
          </cell>
          <cell r="B45" t="str">
            <v>S31PANDA</v>
          </cell>
          <cell r="C45" t="str">
            <v>Immobiliare Panda</v>
          </cell>
          <cell r="D45" t="str">
            <v>S00BPU</v>
          </cell>
          <cell r="E45" t="str">
            <v>BPU Banca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</row>
        <row r="46">
          <cell r="A46" t="str">
            <v>S00BPUS32SERICO</v>
          </cell>
          <cell r="B46" t="str">
            <v>S32SERICO</v>
          </cell>
          <cell r="C46" t="str">
            <v>Immobiliare Serico</v>
          </cell>
          <cell r="D46" t="str">
            <v>S00BPU</v>
          </cell>
          <cell r="E46" t="str">
            <v>BPU Banca</v>
          </cell>
          <cell r="F46">
            <v>16.385000000000002</v>
          </cell>
          <cell r="G46">
            <v>16.385000000000002</v>
          </cell>
          <cell r="H46">
            <v>16.385000000000002</v>
          </cell>
          <cell r="I46">
            <v>16.385000000000002</v>
          </cell>
          <cell r="J46">
            <v>16.385000000000002</v>
          </cell>
          <cell r="K46">
            <v>16.385000000000002</v>
          </cell>
        </row>
        <row r="47">
          <cell r="A47" t="str">
            <v>S26CARIMES32SERICO</v>
          </cell>
          <cell r="B47" t="str">
            <v>S32SERICO</v>
          </cell>
          <cell r="C47" t="str">
            <v>Immobiliare Serico</v>
          </cell>
          <cell r="D47" t="str">
            <v>S26CARIME</v>
          </cell>
          <cell r="E47" t="str">
            <v>Carime</v>
          </cell>
          <cell r="F47">
            <v>36.948999999999998</v>
          </cell>
          <cell r="G47">
            <v>36.948999999999998</v>
          </cell>
          <cell r="H47">
            <v>36.948999999999998</v>
          </cell>
          <cell r="I47">
            <v>36.948999999999998</v>
          </cell>
          <cell r="J47">
            <v>36.948999999999998</v>
          </cell>
          <cell r="K47">
            <v>36.948999999999998</v>
          </cell>
        </row>
        <row r="48">
          <cell r="A48" t="str">
            <v>S24BPBIMMS32SERICO</v>
          </cell>
          <cell r="B48" t="str">
            <v>S32SERICO</v>
          </cell>
          <cell r="C48" t="str">
            <v>Immobiliare Serico</v>
          </cell>
          <cell r="D48" t="str">
            <v>S24BPBIMM</v>
          </cell>
          <cell r="E48" t="str">
            <v>BPB Immobiliare</v>
          </cell>
          <cell r="F48">
            <v>46.665999999999997</v>
          </cell>
          <cell r="G48">
            <v>46.665999999999997</v>
          </cell>
          <cell r="H48">
            <v>46.665999999999997</v>
          </cell>
          <cell r="I48">
            <v>46.665999999999997</v>
          </cell>
          <cell r="J48">
            <v>46.665999999999997</v>
          </cell>
          <cell r="K48">
            <v>46.665999999999997</v>
          </cell>
        </row>
        <row r="49">
          <cell r="A49" t="str">
            <v>S07CBS33IWBANK</v>
          </cell>
          <cell r="B49" t="str">
            <v>S33IWBANK</v>
          </cell>
          <cell r="C49" t="str">
            <v>IW Bank</v>
          </cell>
          <cell r="D49" t="str">
            <v>S07CB</v>
          </cell>
          <cell r="E49" t="str">
            <v>Centrobanca</v>
          </cell>
          <cell r="F49">
            <v>80</v>
          </cell>
          <cell r="G49">
            <v>80</v>
          </cell>
          <cell r="H49">
            <v>51</v>
          </cell>
          <cell r="I49">
            <v>51</v>
          </cell>
          <cell r="J49">
            <v>51</v>
          </cell>
          <cell r="K49">
            <v>51</v>
          </cell>
        </row>
        <row r="50">
          <cell r="A50" t="str">
            <v>S00BPUS40NUOVA1</v>
          </cell>
          <cell r="B50" t="str">
            <v>S40NUOVA1</v>
          </cell>
          <cell r="C50" t="str">
            <v>Nuova1 - Piano Sportelli</v>
          </cell>
          <cell r="D50" t="str">
            <v>S00BPU</v>
          </cell>
          <cell r="E50" t="str">
            <v>BPU Banca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 t="str">
            <v>S00BPUS41NUOVA2</v>
          </cell>
          <cell r="B51" t="str">
            <v>S41NUOVA2</v>
          </cell>
          <cell r="C51" t="str">
            <v>Nuova2</v>
          </cell>
          <cell r="D51" t="str">
            <v>S00BPU</v>
          </cell>
          <cell r="E51" t="str">
            <v>BPU Banca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 t="str">
            <v>S00BPUS42NUOVA3</v>
          </cell>
          <cell r="B52" t="str">
            <v>S42NUOVA3</v>
          </cell>
          <cell r="C52" t="str">
            <v>Nuova3</v>
          </cell>
          <cell r="D52" t="str">
            <v>S00BPU</v>
          </cell>
          <cell r="E52" t="str">
            <v>BPU Banca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 t="str">
            <v>S00BPUS43NUOVA4</v>
          </cell>
          <cell r="B53" t="str">
            <v>S43NUOVA4</v>
          </cell>
          <cell r="C53" t="str">
            <v>Nuova4</v>
          </cell>
          <cell r="D53" t="str">
            <v>S00BPU</v>
          </cell>
          <cell r="E53" t="str">
            <v>BPU Banca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 t="str">
            <v>S00BPUS44NUOVA5</v>
          </cell>
          <cell r="B54" t="str">
            <v>S44NUOVA5</v>
          </cell>
          <cell r="C54" t="str">
            <v>Nuova5 - Rettifiche best&gt;&gt;base</v>
          </cell>
          <cell r="D54" t="str">
            <v>S00BPU</v>
          </cell>
          <cell r="E54" t="str">
            <v>BPU Banca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 t="str">
            <v>*****</v>
          </cell>
          <cell r="B55" t="str">
            <v>*****</v>
          </cell>
        </row>
        <row r="57">
          <cell r="B57" t="str">
            <v>imprese consolidate al patrimonio netto</v>
          </cell>
        </row>
        <row r="58">
          <cell r="A58" t="str">
            <v>S00BPUPN01ARCA</v>
          </cell>
          <cell r="B58" t="str">
            <v>PN01ARCA</v>
          </cell>
          <cell r="C58" t="str">
            <v>ARCA Sgr</v>
          </cell>
          <cell r="D58" t="str">
            <v>S00BPU</v>
          </cell>
          <cell r="E58" t="str">
            <v>BPU Banca</v>
          </cell>
          <cell r="F58">
            <v>16.782</v>
          </cell>
          <cell r="G58">
            <v>21.204000000000001</v>
          </cell>
          <cell r="H58">
            <v>21.204000000000001</v>
          </cell>
          <cell r="I58">
            <v>21.204000000000001</v>
          </cell>
          <cell r="J58">
            <v>21.204000000000001</v>
          </cell>
          <cell r="K58">
            <v>21.204000000000001</v>
          </cell>
        </row>
        <row r="59">
          <cell r="A59" t="str">
            <v>S02BPAPN01ARCA</v>
          </cell>
          <cell r="B59" t="str">
            <v>PN01ARCA</v>
          </cell>
          <cell r="C59" t="str">
            <v>ARCA Sgr</v>
          </cell>
          <cell r="D59" t="str">
            <v>S02BPA</v>
          </cell>
          <cell r="E59" t="str">
            <v>Banca Popolare di Ancona</v>
          </cell>
          <cell r="F59">
            <v>3.302</v>
          </cell>
          <cell r="G59">
            <v>3.302</v>
          </cell>
          <cell r="H59">
            <v>3.302</v>
          </cell>
          <cell r="I59">
            <v>3.302</v>
          </cell>
          <cell r="J59">
            <v>3.302</v>
          </cell>
          <cell r="K59">
            <v>3.302</v>
          </cell>
        </row>
        <row r="60">
          <cell r="A60" t="str">
            <v>S00BPUPN02ASSIFIT</v>
          </cell>
          <cell r="B60" t="str">
            <v>PN02ASSIFIT</v>
          </cell>
          <cell r="C60" t="str">
            <v>Assifit</v>
          </cell>
          <cell r="D60" t="str">
            <v>S00BPU</v>
          </cell>
          <cell r="E60" t="str">
            <v>BPU Banca</v>
          </cell>
          <cell r="F60">
            <v>76.525000000000006</v>
          </cell>
          <cell r="G60">
            <v>76.525000000000006</v>
          </cell>
          <cell r="H60">
            <v>76.525000000000006</v>
          </cell>
          <cell r="I60">
            <v>76.525000000000006</v>
          </cell>
          <cell r="J60">
            <v>76.525000000000006</v>
          </cell>
          <cell r="K60">
            <v>76.525000000000006</v>
          </cell>
        </row>
        <row r="61">
          <cell r="A61" t="str">
            <v>S02BPAPN02ASSIFIT</v>
          </cell>
          <cell r="B61" t="str">
            <v>PN02ASSIFIT</v>
          </cell>
          <cell r="C61" t="str">
            <v>Assifit</v>
          </cell>
          <cell r="D61" t="str">
            <v>S02BPA</v>
          </cell>
          <cell r="E61" t="str">
            <v>Banca Popolare di Ancona</v>
          </cell>
          <cell r="F61">
            <v>13.5</v>
          </cell>
          <cell r="G61">
            <v>13.5</v>
          </cell>
          <cell r="H61">
            <v>13.5</v>
          </cell>
          <cell r="I61">
            <v>13.5</v>
          </cell>
          <cell r="J61">
            <v>13.5</v>
          </cell>
          <cell r="K61">
            <v>13.5</v>
          </cell>
        </row>
        <row r="62">
          <cell r="A62" t="str">
            <v>S00BPUPN03BPBASS</v>
          </cell>
          <cell r="B62" t="str">
            <v>PN03BPBASS</v>
          </cell>
          <cell r="C62" t="str">
            <v>BPB Assicurazioni</v>
          </cell>
          <cell r="D62" t="str">
            <v>S00BPU</v>
          </cell>
          <cell r="E62" t="str">
            <v>BPU Banca</v>
          </cell>
          <cell r="F62">
            <v>85</v>
          </cell>
          <cell r="G62">
            <v>85</v>
          </cell>
          <cell r="H62">
            <v>85</v>
          </cell>
          <cell r="I62">
            <v>85</v>
          </cell>
          <cell r="J62">
            <v>85</v>
          </cell>
          <cell r="K62">
            <v>50</v>
          </cell>
        </row>
        <row r="63">
          <cell r="A63" t="str">
            <v>S02BPAPN03BPBASS</v>
          </cell>
          <cell r="B63" t="str">
            <v>PN03BPBASS</v>
          </cell>
          <cell r="C63" t="str">
            <v>BPB Assicurazioni</v>
          </cell>
          <cell r="D63" t="str">
            <v>S02BPA</v>
          </cell>
          <cell r="E63" t="str">
            <v>Banca Popolare di Ancona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</row>
        <row r="64">
          <cell r="A64" t="str">
            <v>S00BPUPN04BPBASSVITA</v>
          </cell>
          <cell r="B64" t="str">
            <v>PN04BPBASSVITA</v>
          </cell>
          <cell r="C64" t="str">
            <v>BPB Assicurazioni Vita</v>
          </cell>
          <cell r="D64" t="str">
            <v>S00BPU</v>
          </cell>
          <cell r="E64" t="str">
            <v>BPU Banca</v>
          </cell>
          <cell r="F64">
            <v>85</v>
          </cell>
          <cell r="G64">
            <v>85</v>
          </cell>
          <cell r="H64">
            <v>85</v>
          </cell>
          <cell r="I64">
            <v>85</v>
          </cell>
          <cell r="J64">
            <v>85</v>
          </cell>
          <cell r="K64">
            <v>85</v>
          </cell>
        </row>
        <row r="65">
          <cell r="A65" t="str">
            <v>S02BPAPN04BPBASSVITA</v>
          </cell>
          <cell r="B65" t="str">
            <v>PN04BPBASSVITA</v>
          </cell>
          <cell r="C65" t="str">
            <v>BPB Assicurazioni Vita</v>
          </cell>
          <cell r="D65" t="str">
            <v>S02BPA</v>
          </cell>
          <cell r="E65" t="str">
            <v>Banca Popolare di Ancona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</row>
        <row r="66">
          <cell r="A66" t="str">
            <v>S00BPUPN05ASSIREMA</v>
          </cell>
          <cell r="B66" t="str">
            <v>PN05ASSIREMA</v>
          </cell>
          <cell r="C66" t="str">
            <v>BPB Assirema</v>
          </cell>
          <cell r="D66" t="str">
            <v>S00BPU</v>
          </cell>
          <cell r="E66" t="str">
            <v>BPU Banca</v>
          </cell>
          <cell r="F66">
            <v>85</v>
          </cell>
          <cell r="G66">
            <v>85</v>
          </cell>
          <cell r="H66">
            <v>85</v>
          </cell>
          <cell r="I66">
            <v>85</v>
          </cell>
          <cell r="J66">
            <v>85</v>
          </cell>
          <cell r="K66">
            <v>85</v>
          </cell>
        </row>
        <row r="67">
          <cell r="A67" t="str">
            <v>S02BPAPN05ASSIREMA</v>
          </cell>
          <cell r="B67" t="str">
            <v>PN05ASSIREMA</v>
          </cell>
          <cell r="C67" t="str">
            <v>BPB Assirema</v>
          </cell>
          <cell r="D67" t="str">
            <v>S02BPA</v>
          </cell>
          <cell r="E67" t="str">
            <v>Banca Popolare di Ancona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</row>
        <row r="68">
          <cell r="A68" t="str">
            <v>S00BPUPN06MEDASS</v>
          </cell>
          <cell r="B68" t="str">
            <v>PN06MEDASS</v>
          </cell>
          <cell r="C68" t="str">
            <v>BPB Mediazioni Assicurative</v>
          </cell>
          <cell r="D68" t="str">
            <v>S00BPU</v>
          </cell>
          <cell r="E68" t="str">
            <v>BPU Banca</v>
          </cell>
          <cell r="F68">
            <v>88</v>
          </cell>
          <cell r="G68">
            <v>88</v>
          </cell>
          <cell r="H68">
            <v>88</v>
          </cell>
          <cell r="I68">
            <v>88</v>
          </cell>
          <cell r="J68">
            <v>88</v>
          </cell>
          <cell r="K68">
            <v>88</v>
          </cell>
        </row>
        <row r="69">
          <cell r="A69" t="str">
            <v>S07CBPN07CENTROSIEL</v>
          </cell>
          <cell r="B69" t="str">
            <v>PN07CENTROSIEL</v>
          </cell>
          <cell r="C69" t="str">
            <v>Centrosiel</v>
          </cell>
          <cell r="D69" t="str">
            <v>S07CB</v>
          </cell>
          <cell r="E69" t="str">
            <v>Centrobanca</v>
          </cell>
          <cell r="F69">
            <v>47</v>
          </cell>
          <cell r="G69">
            <v>47</v>
          </cell>
          <cell r="H69">
            <v>47</v>
          </cell>
          <cell r="I69">
            <v>47</v>
          </cell>
          <cell r="J69">
            <v>47</v>
          </cell>
          <cell r="K69">
            <v>47</v>
          </cell>
        </row>
        <row r="70">
          <cell r="A70" t="str">
            <v>S00BPUPN08CLICKICT</v>
          </cell>
          <cell r="B70" t="str">
            <v>PN08CLICKICT</v>
          </cell>
          <cell r="C70" t="str">
            <v>Click-ict</v>
          </cell>
          <cell r="D70" t="str">
            <v>S00BPU</v>
          </cell>
          <cell r="E70" t="str">
            <v>BPU Banca</v>
          </cell>
          <cell r="F70">
            <v>45</v>
          </cell>
          <cell r="G70">
            <v>45</v>
          </cell>
          <cell r="H70">
            <v>45</v>
          </cell>
          <cell r="I70">
            <v>45</v>
          </cell>
          <cell r="J70">
            <v>45</v>
          </cell>
          <cell r="K70">
            <v>45</v>
          </cell>
        </row>
        <row r="71">
          <cell r="A71" t="str">
            <v>S23BAN247PN09ESOLU</v>
          </cell>
          <cell r="B71" t="str">
            <v>PN09ESOLU</v>
          </cell>
          <cell r="C71" t="str">
            <v>E-solution</v>
          </cell>
          <cell r="D71" t="str">
            <v>S23BAN247</v>
          </cell>
          <cell r="E71" t="str">
            <v>Banca24-7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100</v>
          </cell>
        </row>
        <row r="72">
          <cell r="A72" t="str">
            <v>S05BDGPN10GREEN</v>
          </cell>
          <cell r="B72" t="str">
            <v>PN10GREEN</v>
          </cell>
          <cell r="C72" t="str">
            <v>Green Club</v>
          </cell>
          <cell r="D72" t="str">
            <v>S05BDG</v>
          </cell>
          <cell r="E72" t="str">
            <v>BDG sa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</row>
        <row r="73">
          <cell r="A73" t="str">
            <v>S00BPUPN11MERCIMP</v>
          </cell>
          <cell r="B73" t="str">
            <v>PN11MERCIMP</v>
          </cell>
          <cell r="C73" t="str">
            <v>Mercato Impresa</v>
          </cell>
          <cell r="D73" t="str">
            <v>S00BPU</v>
          </cell>
          <cell r="E73" t="str">
            <v>BPU Banca</v>
          </cell>
          <cell r="F73">
            <v>100</v>
          </cell>
          <cell r="G73">
            <v>100</v>
          </cell>
          <cell r="H73">
            <v>100</v>
          </cell>
          <cell r="I73">
            <v>100</v>
          </cell>
          <cell r="J73">
            <v>100</v>
          </cell>
          <cell r="K73">
            <v>100</v>
          </cell>
        </row>
        <row r="74">
          <cell r="A74" t="str">
            <v>PN06MEDASSPN12SECURB</v>
          </cell>
          <cell r="B74" t="str">
            <v>PN12SECURB</v>
          </cell>
          <cell r="C74" t="str">
            <v>Secur Broker</v>
          </cell>
          <cell r="D74" t="str">
            <v>PN06MEDASS</v>
          </cell>
          <cell r="E74" t="str">
            <v>BPB Mediazioni Assicurative</v>
          </cell>
          <cell r="F74">
            <v>40</v>
          </cell>
          <cell r="G74">
            <v>40</v>
          </cell>
          <cell r="H74">
            <v>40</v>
          </cell>
          <cell r="I74">
            <v>40</v>
          </cell>
          <cell r="J74">
            <v>40</v>
          </cell>
          <cell r="K74">
            <v>40</v>
          </cell>
        </row>
        <row r="75">
          <cell r="A75" t="str">
            <v>S00BPUPN13SFCONS</v>
          </cell>
          <cell r="B75" t="str">
            <v>PN13SFCONS</v>
          </cell>
          <cell r="C75" t="str">
            <v>SF Consulting</v>
          </cell>
          <cell r="D75" t="str">
            <v>S00BPU</v>
          </cell>
          <cell r="E75" t="str">
            <v>BPU Banca</v>
          </cell>
          <cell r="F75">
            <v>35</v>
          </cell>
          <cell r="G75">
            <v>35</v>
          </cell>
          <cell r="H75">
            <v>35</v>
          </cell>
          <cell r="I75">
            <v>35</v>
          </cell>
          <cell r="J75">
            <v>35</v>
          </cell>
          <cell r="K75">
            <v>35</v>
          </cell>
        </row>
        <row r="76">
          <cell r="A76" t="str">
            <v>S05BDGPN14SOFIPO</v>
          </cell>
          <cell r="B76" t="str">
            <v>PN14SOFIPO</v>
          </cell>
          <cell r="C76" t="str">
            <v>Sofipo Fiduciaire</v>
          </cell>
          <cell r="D76" t="str">
            <v>S05BDG</v>
          </cell>
          <cell r="E76" t="str">
            <v>BDG Finanziaria SA</v>
          </cell>
          <cell r="F76">
            <v>30</v>
          </cell>
          <cell r="G76">
            <v>30</v>
          </cell>
          <cell r="H76">
            <v>30</v>
          </cell>
          <cell r="I76">
            <v>30</v>
          </cell>
          <cell r="J76">
            <v>30</v>
          </cell>
          <cell r="K76">
            <v>30</v>
          </cell>
        </row>
      </sheetData>
      <sheetData sheetId="68"/>
      <sheetData sheetId="69"/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Foglio1"/>
      <sheetName val="dati2004"/>
      <sheetName val="dettagli"/>
      <sheetName val="dati"/>
      <sheetName val="dati_mese"/>
      <sheetName val="riclassificazioni"/>
      <sheetName val="commissioni nette"/>
      <sheetName val="dettaglio interessi netti"/>
      <sheetName val="raccolta indiretta"/>
      <sheetName val="copertura crediti"/>
      <sheetName val="Dati 2005"/>
      <sheetName val="riclassificazioni 2005"/>
      <sheetName val="dettaglio interessi netti 2005"/>
      <sheetName val="commissioni nette 2005"/>
      <sheetName val="raccolta indiretta 2005"/>
      <sheetName val="copertura crediti 2005"/>
      <sheetName val="IMPOSTE"/>
      <sheetName val="INTERESSI_NETTI"/>
      <sheetName val="dettaglio interessi netti mese"/>
      <sheetName val="check interessi netti"/>
      <sheetName val="AREA FINANZA TITOLI"/>
      <sheetName val="AREA FINANZA BANCHE"/>
      <sheetName val="INTERBANCARIO"/>
      <sheetName val="LEASING"/>
      <sheetName val="EMTN"/>
      <sheetName val="SPESE PERSONALE"/>
      <sheetName val="SPESE AMMINISTRATIVE"/>
      <sheetName val="AMMORTAMENTI"/>
      <sheetName val="patrimonio vigilanza"/>
      <sheetName val="dettaglio dividendi"/>
      <sheetName val="DIVIDENDI"/>
      <sheetName val="ALIQUOTE FISCALI"/>
      <sheetName val="Confronto trimes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1"/>
  <sheetViews>
    <sheetView showGridLines="0" tabSelected="1" zoomScaleNormal="100" workbookViewId="0"/>
  </sheetViews>
  <sheetFormatPr defaultRowHeight="12.75"/>
  <cols>
    <col min="1" max="1" width="2.5703125" style="53" customWidth="1"/>
    <col min="2" max="2" width="49.5703125" style="53" customWidth="1"/>
    <col min="3" max="4" width="12.7109375" style="53" customWidth="1"/>
    <col min="5" max="6" width="11.7109375" style="53" customWidth="1"/>
    <col min="7" max="7" width="12.7109375" style="53" customWidth="1"/>
    <col min="8" max="9" width="11.7109375" style="53" customWidth="1"/>
    <col min="10" max="10" width="10.7109375" style="53" bestFit="1" customWidth="1"/>
    <col min="11" max="11" width="10.7109375" style="53" customWidth="1"/>
    <col min="12" max="12" width="11.28515625" style="53" bestFit="1" customWidth="1"/>
    <col min="13" max="13" width="7.7109375" style="53" customWidth="1"/>
    <col min="14" max="14" width="10.7109375" style="53" customWidth="1"/>
    <col min="15" max="249" width="9.140625" style="53"/>
    <col min="250" max="250" width="5.7109375" style="53" customWidth="1"/>
    <col min="251" max="251" width="6.42578125" style="53" bestFit="1" customWidth="1"/>
    <col min="252" max="252" width="43.7109375" style="53" customWidth="1"/>
    <col min="253" max="253" width="12.140625" style="53" bestFit="1" customWidth="1"/>
    <col min="254" max="254" width="11.7109375" style="53" customWidth="1"/>
    <col min="255" max="255" width="10.7109375" style="53" customWidth="1"/>
    <col min="256" max="256" width="9.7109375" style="53" customWidth="1"/>
    <col min="257" max="257" width="12.7109375" style="53" bestFit="1" customWidth="1"/>
    <col min="258" max="258" width="11.28515625" style="53" bestFit="1" customWidth="1"/>
    <col min="259" max="259" width="9.7109375" style="53" customWidth="1"/>
    <col min="260" max="260" width="14.7109375" style="53" customWidth="1"/>
    <col min="261" max="261" width="13.42578125" style="53" bestFit="1" customWidth="1"/>
    <col min="262" max="262" width="11.7109375" style="53" bestFit="1" customWidth="1"/>
    <col min="263" max="264" width="10.7109375" style="53" customWidth="1"/>
    <col min="265" max="266" width="9.140625" style="53"/>
    <col min="267" max="268" width="10.7109375" style="53" customWidth="1"/>
    <col min="269" max="269" width="7.7109375" style="53" customWidth="1"/>
    <col min="270" max="270" width="10.7109375" style="53" customWidth="1"/>
    <col min="271" max="505" width="9.140625" style="53"/>
    <col min="506" max="506" width="5.7109375" style="53" customWidth="1"/>
    <col min="507" max="507" width="6.42578125" style="53" bestFit="1" customWidth="1"/>
    <col min="508" max="508" width="43.7109375" style="53" customWidth="1"/>
    <col min="509" max="509" width="12.140625" style="53" bestFit="1" customWidth="1"/>
    <col min="510" max="510" width="11.7109375" style="53" customWidth="1"/>
    <col min="511" max="511" width="10.7109375" style="53" customWidth="1"/>
    <col min="512" max="512" width="9.7109375" style="53" customWidth="1"/>
    <col min="513" max="513" width="12.7109375" style="53" bestFit="1" customWidth="1"/>
    <col min="514" max="514" width="11.28515625" style="53" bestFit="1" customWidth="1"/>
    <col min="515" max="515" width="9.7109375" style="53" customWidth="1"/>
    <col min="516" max="516" width="14.7109375" style="53" customWidth="1"/>
    <col min="517" max="517" width="13.42578125" style="53" bestFit="1" customWidth="1"/>
    <col min="518" max="518" width="11.7109375" style="53" bestFit="1" customWidth="1"/>
    <col min="519" max="520" width="10.7109375" style="53" customWidth="1"/>
    <col min="521" max="522" width="9.140625" style="53"/>
    <col min="523" max="524" width="10.7109375" style="53" customWidth="1"/>
    <col min="525" max="525" width="7.7109375" style="53" customWidth="1"/>
    <col min="526" max="526" width="10.7109375" style="53" customWidth="1"/>
    <col min="527" max="761" width="9.140625" style="53"/>
    <col min="762" max="762" width="5.7109375" style="53" customWidth="1"/>
    <col min="763" max="763" width="6.42578125" style="53" bestFit="1" customWidth="1"/>
    <col min="764" max="764" width="43.7109375" style="53" customWidth="1"/>
    <col min="765" max="765" width="12.140625" style="53" bestFit="1" customWidth="1"/>
    <col min="766" max="766" width="11.7109375" style="53" customWidth="1"/>
    <col min="767" max="767" width="10.7109375" style="53" customWidth="1"/>
    <col min="768" max="768" width="9.7109375" style="53" customWidth="1"/>
    <col min="769" max="769" width="12.7109375" style="53" bestFit="1" customWidth="1"/>
    <col min="770" max="770" width="11.28515625" style="53" bestFit="1" customWidth="1"/>
    <col min="771" max="771" width="9.7109375" style="53" customWidth="1"/>
    <col min="772" max="772" width="14.7109375" style="53" customWidth="1"/>
    <col min="773" max="773" width="13.42578125" style="53" bestFit="1" customWidth="1"/>
    <col min="774" max="774" width="11.7109375" style="53" bestFit="1" customWidth="1"/>
    <col min="775" max="776" width="10.7109375" style="53" customWidth="1"/>
    <col min="777" max="778" width="9.140625" style="53"/>
    <col min="779" max="780" width="10.7109375" style="53" customWidth="1"/>
    <col min="781" max="781" width="7.7109375" style="53" customWidth="1"/>
    <col min="782" max="782" width="10.7109375" style="53" customWidth="1"/>
    <col min="783" max="1017" width="9.140625" style="53"/>
    <col min="1018" max="1018" width="5.7109375" style="53" customWidth="1"/>
    <col min="1019" max="1019" width="6.42578125" style="53" bestFit="1" customWidth="1"/>
    <col min="1020" max="1020" width="43.7109375" style="53" customWidth="1"/>
    <col min="1021" max="1021" width="12.140625" style="53" bestFit="1" customWidth="1"/>
    <col min="1022" max="1022" width="11.7109375" style="53" customWidth="1"/>
    <col min="1023" max="1023" width="10.7109375" style="53" customWidth="1"/>
    <col min="1024" max="1024" width="9.7109375" style="53" customWidth="1"/>
    <col min="1025" max="1025" width="12.7109375" style="53" bestFit="1" customWidth="1"/>
    <col min="1026" max="1026" width="11.28515625" style="53" bestFit="1" customWidth="1"/>
    <col min="1027" max="1027" width="9.7109375" style="53" customWidth="1"/>
    <col min="1028" max="1028" width="14.7109375" style="53" customWidth="1"/>
    <col min="1029" max="1029" width="13.42578125" style="53" bestFit="1" customWidth="1"/>
    <col min="1030" max="1030" width="11.7109375" style="53" bestFit="1" customWidth="1"/>
    <col min="1031" max="1032" width="10.7109375" style="53" customWidth="1"/>
    <col min="1033" max="1034" width="9.140625" style="53"/>
    <col min="1035" max="1036" width="10.7109375" style="53" customWidth="1"/>
    <col min="1037" max="1037" width="7.7109375" style="53" customWidth="1"/>
    <col min="1038" max="1038" width="10.7109375" style="53" customWidth="1"/>
    <col min="1039" max="1273" width="9.140625" style="53"/>
    <col min="1274" max="1274" width="5.7109375" style="53" customWidth="1"/>
    <col min="1275" max="1275" width="6.42578125" style="53" bestFit="1" customWidth="1"/>
    <col min="1276" max="1276" width="43.7109375" style="53" customWidth="1"/>
    <col min="1277" max="1277" width="12.140625" style="53" bestFit="1" customWidth="1"/>
    <col min="1278" max="1278" width="11.7109375" style="53" customWidth="1"/>
    <col min="1279" max="1279" width="10.7109375" style="53" customWidth="1"/>
    <col min="1280" max="1280" width="9.7109375" style="53" customWidth="1"/>
    <col min="1281" max="1281" width="12.7109375" style="53" bestFit="1" customWidth="1"/>
    <col min="1282" max="1282" width="11.28515625" style="53" bestFit="1" customWidth="1"/>
    <col min="1283" max="1283" width="9.7109375" style="53" customWidth="1"/>
    <col min="1284" max="1284" width="14.7109375" style="53" customWidth="1"/>
    <col min="1285" max="1285" width="13.42578125" style="53" bestFit="1" customWidth="1"/>
    <col min="1286" max="1286" width="11.7109375" style="53" bestFit="1" customWidth="1"/>
    <col min="1287" max="1288" width="10.7109375" style="53" customWidth="1"/>
    <col min="1289" max="1290" width="9.140625" style="53"/>
    <col min="1291" max="1292" width="10.7109375" style="53" customWidth="1"/>
    <col min="1293" max="1293" width="7.7109375" style="53" customWidth="1"/>
    <col min="1294" max="1294" width="10.7109375" style="53" customWidth="1"/>
    <col min="1295" max="1529" width="9.140625" style="53"/>
    <col min="1530" max="1530" width="5.7109375" style="53" customWidth="1"/>
    <col min="1531" max="1531" width="6.42578125" style="53" bestFit="1" customWidth="1"/>
    <col min="1532" max="1532" width="43.7109375" style="53" customWidth="1"/>
    <col min="1533" max="1533" width="12.140625" style="53" bestFit="1" customWidth="1"/>
    <col min="1534" max="1534" width="11.7109375" style="53" customWidth="1"/>
    <col min="1535" max="1535" width="10.7109375" style="53" customWidth="1"/>
    <col min="1536" max="1536" width="9.7109375" style="53" customWidth="1"/>
    <col min="1537" max="1537" width="12.7109375" style="53" bestFit="1" customWidth="1"/>
    <col min="1538" max="1538" width="11.28515625" style="53" bestFit="1" customWidth="1"/>
    <col min="1539" max="1539" width="9.7109375" style="53" customWidth="1"/>
    <col min="1540" max="1540" width="14.7109375" style="53" customWidth="1"/>
    <col min="1541" max="1541" width="13.42578125" style="53" bestFit="1" customWidth="1"/>
    <col min="1542" max="1542" width="11.7109375" style="53" bestFit="1" customWidth="1"/>
    <col min="1543" max="1544" width="10.7109375" style="53" customWidth="1"/>
    <col min="1545" max="1546" width="9.140625" style="53"/>
    <col min="1547" max="1548" width="10.7109375" style="53" customWidth="1"/>
    <col min="1549" max="1549" width="7.7109375" style="53" customWidth="1"/>
    <col min="1550" max="1550" width="10.7109375" style="53" customWidth="1"/>
    <col min="1551" max="1785" width="9.140625" style="53"/>
    <col min="1786" max="1786" width="5.7109375" style="53" customWidth="1"/>
    <col min="1787" max="1787" width="6.42578125" style="53" bestFit="1" customWidth="1"/>
    <col min="1788" max="1788" width="43.7109375" style="53" customWidth="1"/>
    <col min="1789" max="1789" width="12.140625" style="53" bestFit="1" customWidth="1"/>
    <col min="1790" max="1790" width="11.7109375" style="53" customWidth="1"/>
    <col min="1791" max="1791" width="10.7109375" style="53" customWidth="1"/>
    <col min="1792" max="1792" width="9.7109375" style="53" customWidth="1"/>
    <col min="1793" max="1793" width="12.7109375" style="53" bestFit="1" customWidth="1"/>
    <col min="1794" max="1794" width="11.28515625" style="53" bestFit="1" customWidth="1"/>
    <col min="1795" max="1795" width="9.7109375" style="53" customWidth="1"/>
    <col min="1796" max="1796" width="14.7109375" style="53" customWidth="1"/>
    <col min="1797" max="1797" width="13.42578125" style="53" bestFit="1" customWidth="1"/>
    <col min="1798" max="1798" width="11.7109375" style="53" bestFit="1" customWidth="1"/>
    <col min="1799" max="1800" width="10.7109375" style="53" customWidth="1"/>
    <col min="1801" max="1802" width="9.140625" style="53"/>
    <col min="1803" max="1804" width="10.7109375" style="53" customWidth="1"/>
    <col min="1805" max="1805" width="7.7109375" style="53" customWidth="1"/>
    <col min="1806" max="1806" width="10.7109375" style="53" customWidth="1"/>
    <col min="1807" max="2041" width="9.140625" style="53"/>
    <col min="2042" max="2042" width="5.7109375" style="53" customWidth="1"/>
    <col min="2043" max="2043" width="6.42578125" style="53" bestFit="1" customWidth="1"/>
    <col min="2044" max="2044" width="43.7109375" style="53" customWidth="1"/>
    <col min="2045" max="2045" width="12.140625" style="53" bestFit="1" customWidth="1"/>
    <col min="2046" max="2046" width="11.7109375" style="53" customWidth="1"/>
    <col min="2047" max="2047" width="10.7109375" style="53" customWidth="1"/>
    <col min="2048" max="2048" width="9.7109375" style="53" customWidth="1"/>
    <col min="2049" max="2049" width="12.7109375" style="53" bestFit="1" customWidth="1"/>
    <col min="2050" max="2050" width="11.28515625" style="53" bestFit="1" customWidth="1"/>
    <col min="2051" max="2051" width="9.7109375" style="53" customWidth="1"/>
    <col min="2052" max="2052" width="14.7109375" style="53" customWidth="1"/>
    <col min="2053" max="2053" width="13.42578125" style="53" bestFit="1" customWidth="1"/>
    <col min="2054" max="2054" width="11.7109375" style="53" bestFit="1" customWidth="1"/>
    <col min="2055" max="2056" width="10.7109375" style="53" customWidth="1"/>
    <col min="2057" max="2058" width="9.140625" style="53"/>
    <col min="2059" max="2060" width="10.7109375" style="53" customWidth="1"/>
    <col min="2061" max="2061" width="7.7109375" style="53" customWidth="1"/>
    <col min="2062" max="2062" width="10.7109375" style="53" customWidth="1"/>
    <col min="2063" max="2297" width="9.140625" style="53"/>
    <col min="2298" max="2298" width="5.7109375" style="53" customWidth="1"/>
    <col min="2299" max="2299" width="6.42578125" style="53" bestFit="1" customWidth="1"/>
    <col min="2300" max="2300" width="43.7109375" style="53" customWidth="1"/>
    <col min="2301" max="2301" width="12.140625" style="53" bestFit="1" customWidth="1"/>
    <col min="2302" max="2302" width="11.7109375" style="53" customWidth="1"/>
    <col min="2303" max="2303" width="10.7109375" style="53" customWidth="1"/>
    <col min="2304" max="2304" width="9.7109375" style="53" customWidth="1"/>
    <col min="2305" max="2305" width="12.7109375" style="53" bestFit="1" customWidth="1"/>
    <col min="2306" max="2306" width="11.28515625" style="53" bestFit="1" customWidth="1"/>
    <col min="2307" max="2307" width="9.7109375" style="53" customWidth="1"/>
    <col min="2308" max="2308" width="14.7109375" style="53" customWidth="1"/>
    <col min="2309" max="2309" width="13.42578125" style="53" bestFit="1" customWidth="1"/>
    <col min="2310" max="2310" width="11.7109375" style="53" bestFit="1" customWidth="1"/>
    <col min="2311" max="2312" width="10.7109375" style="53" customWidth="1"/>
    <col min="2313" max="2314" width="9.140625" style="53"/>
    <col min="2315" max="2316" width="10.7109375" style="53" customWidth="1"/>
    <col min="2317" max="2317" width="7.7109375" style="53" customWidth="1"/>
    <col min="2318" max="2318" width="10.7109375" style="53" customWidth="1"/>
    <col min="2319" max="2553" width="9.140625" style="53"/>
    <col min="2554" max="2554" width="5.7109375" style="53" customWidth="1"/>
    <col min="2555" max="2555" width="6.42578125" style="53" bestFit="1" customWidth="1"/>
    <col min="2556" max="2556" width="43.7109375" style="53" customWidth="1"/>
    <col min="2557" max="2557" width="12.140625" style="53" bestFit="1" customWidth="1"/>
    <col min="2558" max="2558" width="11.7109375" style="53" customWidth="1"/>
    <col min="2559" max="2559" width="10.7109375" style="53" customWidth="1"/>
    <col min="2560" max="2560" width="9.7109375" style="53" customWidth="1"/>
    <col min="2561" max="2561" width="12.7109375" style="53" bestFit="1" customWidth="1"/>
    <col min="2562" max="2562" width="11.28515625" style="53" bestFit="1" customWidth="1"/>
    <col min="2563" max="2563" width="9.7109375" style="53" customWidth="1"/>
    <col min="2564" max="2564" width="14.7109375" style="53" customWidth="1"/>
    <col min="2565" max="2565" width="13.42578125" style="53" bestFit="1" customWidth="1"/>
    <col min="2566" max="2566" width="11.7109375" style="53" bestFit="1" customWidth="1"/>
    <col min="2567" max="2568" width="10.7109375" style="53" customWidth="1"/>
    <col min="2569" max="2570" width="9.140625" style="53"/>
    <col min="2571" max="2572" width="10.7109375" style="53" customWidth="1"/>
    <col min="2573" max="2573" width="7.7109375" style="53" customWidth="1"/>
    <col min="2574" max="2574" width="10.7109375" style="53" customWidth="1"/>
    <col min="2575" max="2809" width="9.140625" style="53"/>
    <col min="2810" max="2810" width="5.7109375" style="53" customWidth="1"/>
    <col min="2811" max="2811" width="6.42578125" style="53" bestFit="1" customWidth="1"/>
    <col min="2812" max="2812" width="43.7109375" style="53" customWidth="1"/>
    <col min="2813" max="2813" width="12.140625" style="53" bestFit="1" customWidth="1"/>
    <col min="2814" max="2814" width="11.7109375" style="53" customWidth="1"/>
    <col min="2815" max="2815" width="10.7109375" style="53" customWidth="1"/>
    <col min="2816" max="2816" width="9.7109375" style="53" customWidth="1"/>
    <col min="2817" max="2817" width="12.7109375" style="53" bestFit="1" customWidth="1"/>
    <col min="2818" max="2818" width="11.28515625" style="53" bestFit="1" customWidth="1"/>
    <col min="2819" max="2819" width="9.7109375" style="53" customWidth="1"/>
    <col min="2820" max="2820" width="14.7109375" style="53" customWidth="1"/>
    <col min="2821" max="2821" width="13.42578125" style="53" bestFit="1" customWidth="1"/>
    <col min="2822" max="2822" width="11.7109375" style="53" bestFit="1" customWidth="1"/>
    <col min="2823" max="2824" width="10.7109375" style="53" customWidth="1"/>
    <col min="2825" max="2826" width="9.140625" style="53"/>
    <col min="2827" max="2828" width="10.7109375" style="53" customWidth="1"/>
    <col min="2829" max="2829" width="7.7109375" style="53" customWidth="1"/>
    <col min="2830" max="2830" width="10.7109375" style="53" customWidth="1"/>
    <col min="2831" max="3065" width="9.140625" style="53"/>
    <col min="3066" max="3066" width="5.7109375" style="53" customWidth="1"/>
    <col min="3067" max="3067" width="6.42578125" style="53" bestFit="1" customWidth="1"/>
    <col min="3068" max="3068" width="43.7109375" style="53" customWidth="1"/>
    <col min="3069" max="3069" width="12.140625" style="53" bestFit="1" customWidth="1"/>
    <col min="3070" max="3070" width="11.7109375" style="53" customWidth="1"/>
    <col min="3071" max="3071" width="10.7109375" style="53" customWidth="1"/>
    <col min="3072" max="3072" width="9.7109375" style="53" customWidth="1"/>
    <col min="3073" max="3073" width="12.7109375" style="53" bestFit="1" customWidth="1"/>
    <col min="3074" max="3074" width="11.28515625" style="53" bestFit="1" customWidth="1"/>
    <col min="3075" max="3075" width="9.7109375" style="53" customWidth="1"/>
    <col min="3076" max="3076" width="14.7109375" style="53" customWidth="1"/>
    <col min="3077" max="3077" width="13.42578125" style="53" bestFit="1" customWidth="1"/>
    <col min="3078" max="3078" width="11.7109375" style="53" bestFit="1" customWidth="1"/>
    <col min="3079" max="3080" width="10.7109375" style="53" customWidth="1"/>
    <col min="3081" max="3082" width="9.140625" style="53"/>
    <col min="3083" max="3084" width="10.7109375" style="53" customWidth="1"/>
    <col min="3085" max="3085" width="7.7109375" style="53" customWidth="1"/>
    <col min="3086" max="3086" width="10.7109375" style="53" customWidth="1"/>
    <col min="3087" max="3321" width="9.140625" style="53"/>
    <col min="3322" max="3322" width="5.7109375" style="53" customWidth="1"/>
    <col min="3323" max="3323" width="6.42578125" style="53" bestFit="1" customWidth="1"/>
    <col min="3324" max="3324" width="43.7109375" style="53" customWidth="1"/>
    <col min="3325" max="3325" width="12.140625" style="53" bestFit="1" customWidth="1"/>
    <col min="3326" max="3326" width="11.7109375" style="53" customWidth="1"/>
    <col min="3327" max="3327" width="10.7109375" style="53" customWidth="1"/>
    <col min="3328" max="3328" width="9.7109375" style="53" customWidth="1"/>
    <col min="3329" max="3329" width="12.7109375" style="53" bestFit="1" customWidth="1"/>
    <col min="3330" max="3330" width="11.28515625" style="53" bestFit="1" customWidth="1"/>
    <col min="3331" max="3331" width="9.7109375" style="53" customWidth="1"/>
    <col min="3332" max="3332" width="14.7109375" style="53" customWidth="1"/>
    <col min="3333" max="3333" width="13.42578125" style="53" bestFit="1" customWidth="1"/>
    <col min="3334" max="3334" width="11.7109375" style="53" bestFit="1" customWidth="1"/>
    <col min="3335" max="3336" width="10.7109375" style="53" customWidth="1"/>
    <col min="3337" max="3338" width="9.140625" style="53"/>
    <col min="3339" max="3340" width="10.7109375" style="53" customWidth="1"/>
    <col min="3341" max="3341" width="7.7109375" style="53" customWidth="1"/>
    <col min="3342" max="3342" width="10.7109375" style="53" customWidth="1"/>
    <col min="3343" max="3577" width="9.140625" style="53"/>
    <col min="3578" max="3578" width="5.7109375" style="53" customWidth="1"/>
    <col min="3579" max="3579" width="6.42578125" style="53" bestFit="1" customWidth="1"/>
    <col min="3580" max="3580" width="43.7109375" style="53" customWidth="1"/>
    <col min="3581" max="3581" width="12.140625" style="53" bestFit="1" customWidth="1"/>
    <col min="3582" max="3582" width="11.7109375" style="53" customWidth="1"/>
    <col min="3583" max="3583" width="10.7109375" style="53" customWidth="1"/>
    <col min="3584" max="3584" width="9.7109375" style="53" customWidth="1"/>
    <col min="3585" max="3585" width="12.7109375" style="53" bestFit="1" customWidth="1"/>
    <col min="3586" max="3586" width="11.28515625" style="53" bestFit="1" customWidth="1"/>
    <col min="3587" max="3587" width="9.7109375" style="53" customWidth="1"/>
    <col min="3588" max="3588" width="14.7109375" style="53" customWidth="1"/>
    <col min="3589" max="3589" width="13.42578125" style="53" bestFit="1" customWidth="1"/>
    <col min="3590" max="3590" width="11.7109375" style="53" bestFit="1" customWidth="1"/>
    <col min="3591" max="3592" width="10.7109375" style="53" customWidth="1"/>
    <col min="3593" max="3594" width="9.140625" style="53"/>
    <col min="3595" max="3596" width="10.7109375" style="53" customWidth="1"/>
    <col min="3597" max="3597" width="7.7109375" style="53" customWidth="1"/>
    <col min="3598" max="3598" width="10.7109375" style="53" customWidth="1"/>
    <col min="3599" max="3833" width="9.140625" style="53"/>
    <col min="3834" max="3834" width="5.7109375" style="53" customWidth="1"/>
    <col min="3835" max="3835" width="6.42578125" style="53" bestFit="1" customWidth="1"/>
    <col min="3836" max="3836" width="43.7109375" style="53" customWidth="1"/>
    <col min="3837" max="3837" width="12.140625" style="53" bestFit="1" customWidth="1"/>
    <col min="3838" max="3838" width="11.7109375" style="53" customWidth="1"/>
    <col min="3839" max="3839" width="10.7109375" style="53" customWidth="1"/>
    <col min="3840" max="3840" width="9.7109375" style="53" customWidth="1"/>
    <col min="3841" max="3841" width="12.7109375" style="53" bestFit="1" customWidth="1"/>
    <col min="3842" max="3842" width="11.28515625" style="53" bestFit="1" customWidth="1"/>
    <col min="3843" max="3843" width="9.7109375" style="53" customWidth="1"/>
    <col min="3844" max="3844" width="14.7109375" style="53" customWidth="1"/>
    <col min="3845" max="3845" width="13.42578125" style="53" bestFit="1" customWidth="1"/>
    <col min="3846" max="3846" width="11.7109375" style="53" bestFit="1" customWidth="1"/>
    <col min="3847" max="3848" width="10.7109375" style="53" customWidth="1"/>
    <col min="3849" max="3850" width="9.140625" style="53"/>
    <col min="3851" max="3852" width="10.7109375" style="53" customWidth="1"/>
    <col min="3853" max="3853" width="7.7109375" style="53" customWidth="1"/>
    <col min="3854" max="3854" width="10.7109375" style="53" customWidth="1"/>
    <col min="3855" max="4089" width="9.140625" style="53"/>
    <col min="4090" max="4090" width="5.7109375" style="53" customWidth="1"/>
    <col min="4091" max="4091" width="6.42578125" style="53" bestFit="1" customWidth="1"/>
    <col min="4092" max="4092" width="43.7109375" style="53" customWidth="1"/>
    <col min="4093" max="4093" width="12.140625" style="53" bestFit="1" customWidth="1"/>
    <col min="4094" max="4094" width="11.7109375" style="53" customWidth="1"/>
    <col min="4095" max="4095" width="10.7109375" style="53" customWidth="1"/>
    <col min="4096" max="4096" width="9.7109375" style="53" customWidth="1"/>
    <col min="4097" max="4097" width="12.7109375" style="53" bestFit="1" customWidth="1"/>
    <col min="4098" max="4098" width="11.28515625" style="53" bestFit="1" customWidth="1"/>
    <col min="4099" max="4099" width="9.7109375" style="53" customWidth="1"/>
    <col min="4100" max="4100" width="14.7109375" style="53" customWidth="1"/>
    <col min="4101" max="4101" width="13.42578125" style="53" bestFit="1" customWidth="1"/>
    <col min="4102" max="4102" width="11.7109375" style="53" bestFit="1" customWidth="1"/>
    <col min="4103" max="4104" width="10.7109375" style="53" customWidth="1"/>
    <col min="4105" max="4106" width="9.140625" style="53"/>
    <col min="4107" max="4108" width="10.7109375" style="53" customWidth="1"/>
    <col min="4109" max="4109" width="7.7109375" style="53" customWidth="1"/>
    <col min="4110" max="4110" width="10.7109375" style="53" customWidth="1"/>
    <col min="4111" max="4345" width="9.140625" style="53"/>
    <col min="4346" max="4346" width="5.7109375" style="53" customWidth="1"/>
    <col min="4347" max="4347" width="6.42578125" style="53" bestFit="1" customWidth="1"/>
    <col min="4348" max="4348" width="43.7109375" style="53" customWidth="1"/>
    <col min="4349" max="4349" width="12.140625" style="53" bestFit="1" customWidth="1"/>
    <col min="4350" max="4350" width="11.7109375" style="53" customWidth="1"/>
    <col min="4351" max="4351" width="10.7109375" style="53" customWidth="1"/>
    <col min="4352" max="4352" width="9.7109375" style="53" customWidth="1"/>
    <col min="4353" max="4353" width="12.7109375" style="53" bestFit="1" customWidth="1"/>
    <col min="4354" max="4354" width="11.28515625" style="53" bestFit="1" customWidth="1"/>
    <col min="4355" max="4355" width="9.7109375" style="53" customWidth="1"/>
    <col min="4356" max="4356" width="14.7109375" style="53" customWidth="1"/>
    <col min="4357" max="4357" width="13.42578125" style="53" bestFit="1" customWidth="1"/>
    <col min="4358" max="4358" width="11.7109375" style="53" bestFit="1" customWidth="1"/>
    <col min="4359" max="4360" width="10.7109375" style="53" customWidth="1"/>
    <col min="4361" max="4362" width="9.140625" style="53"/>
    <col min="4363" max="4364" width="10.7109375" style="53" customWidth="1"/>
    <col min="4365" max="4365" width="7.7109375" style="53" customWidth="1"/>
    <col min="4366" max="4366" width="10.7109375" style="53" customWidth="1"/>
    <col min="4367" max="4601" width="9.140625" style="53"/>
    <col min="4602" max="4602" width="5.7109375" style="53" customWidth="1"/>
    <col min="4603" max="4603" width="6.42578125" style="53" bestFit="1" customWidth="1"/>
    <col min="4604" max="4604" width="43.7109375" style="53" customWidth="1"/>
    <col min="4605" max="4605" width="12.140625" style="53" bestFit="1" customWidth="1"/>
    <col min="4606" max="4606" width="11.7109375" style="53" customWidth="1"/>
    <col min="4607" max="4607" width="10.7109375" style="53" customWidth="1"/>
    <col min="4608" max="4608" width="9.7109375" style="53" customWidth="1"/>
    <col min="4609" max="4609" width="12.7109375" style="53" bestFit="1" customWidth="1"/>
    <col min="4610" max="4610" width="11.28515625" style="53" bestFit="1" customWidth="1"/>
    <col min="4611" max="4611" width="9.7109375" style="53" customWidth="1"/>
    <col min="4612" max="4612" width="14.7109375" style="53" customWidth="1"/>
    <col min="4613" max="4613" width="13.42578125" style="53" bestFit="1" customWidth="1"/>
    <col min="4614" max="4614" width="11.7109375" style="53" bestFit="1" customWidth="1"/>
    <col min="4615" max="4616" width="10.7109375" style="53" customWidth="1"/>
    <col min="4617" max="4618" width="9.140625" style="53"/>
    <col min="4619" max="4620" width="10.7109375" style="53" customWidth="1"/>
    <col min="4621" max="4621" width="7.7109375" style="53" customWidth="1"/>
    <col min="4622" max="4622" width="10.7109375" style="53" customWidth="1"/>
    <col min="4623" max="4857" width="9.140625" style="53"/>
    <col min="4858" max="4858" width="5.7109375" style="53" customWidth="1"/>
    <col min="4859" max="4859" width="6.42578125" style="53" bestFit="1" customWidth="1"/>
    <col min="4860" max="4860" width="43.7109375" style="53" customWidth="1"/>
    <col min="4861" max="4861" width="12.140625" style="53" bestFit="1" customWidth="1"/>
    <col min="4862" max="4862" width="11.7109375" style="53" customWidth="1"/>
    <col min="4863" max="4863" width="10.7109375" style="53" customWidth="1"/>
    <col min="4864" max="4864" width="9.7109375" style="53" customWidth="1"/>
    <col min="4865" max="4865" width="12.7109375" style="53" bestFit="1" customWidth="1"/>
    <col min="4866" max="4866" width="11.28515625" style="53" bestFit="1" customWidth="1"/>
    <col min="4867" max="4867" width="9.7109375" style="53" customWidth="1"/>
    <col min="4868" max="4868" width="14.7109375" style="53" customWidth="1"/>
    <col min="4869" max="4869" width="13.42578125" style="53" bestFit="1" customWidth="1"/>
    <col min="4870" max="4870" width="11.7109375" style="53" bestFit="1" customWidth="1"/>
    <col min="4871" max="4872" width="10.7109375" style="53" customWidth="1"/>
    <col min="4873" max="4874" width="9.140625" style="53"/>
    <col min="4875" max="4876" width="10.7109375" style="53" customWidth="1"/>
    <col min="4877" max="4877" width="7.7109375" style="53" customWidth="1"/>
    <col min="4878" max="4878" width="10.7109375" style="53" customWidth="1"/>
    <col min="4879" max="5113" width="9.140625" style="53"/>
    <col min="5114" max="5114" width="5.7109375" style="53" customWidth="1"/>
    <col min="5115" max="5115" width="6.42578125" style="53" bestFit="1" customWidth="1"/>
    <col min="5116" max="5116" width="43.7109375" style="53" customWidth="1"/>
    <col min="5117" max="5117" width="12.140625" style="53" bestFit="1" customWidth="1"/>
    <col min="5118" max="5118" width="11.7109375" style="53" customWidth="1"/>
    <col min="5119" max="5119" width="10.7109375" style="53" customWidth="1"/>
    <col min="5120" max="5120" width="9.7109375" style="53" customWidth="1"/>
    <col min="5121" max="5121" width="12.7109375" style="53" bestFit="1" customWidth="1"/>
    <col min="5122" max="5122" width="11.28515625" style="53" bestFit="1" customWidth="1"/>
    <col min="5123" max="5123" width="9.7109375" style="53" customWidth="1"/>
    <col min="5124" max="5124" width="14.7109375" style="53" customWidth="1"/>
    <col min="5125" max="5125" width="13.42578125" style="53" bestFit="1" customWidth="1"/>
    <col min="5126" max="5126" width="11.7109375" style="53" bestFit="1" customWidth="1"/>
    <col min="5127" max="5128" width="10.7109375" style="53" customWidth="1"/>
    <col min="5129" max="5130" width="9.140625" style="53"/>
    <col min="5131" max="5132" width="10.7109375" style="53" customWidth="1"/>
    <col min="5133" max="5133" width="7.7109375" style="53" customWidth="1"/>
    <col min="5134" max="5134" width="10.7109375" style="53" customWidth="1"/>
    <col min="5135" max="5369" width="9.140625" style="53"/>
    <col min="5370" max="5370" width="5.7109375" style="53" customWidth="1"/>
    <col min="5371" max="5371" width="6.42578125" style="53" bestFit="1" customWidth="1"/>
    <col min="5372" max="5372" width="43.7109375" style="53" customWidth="1"/>
    <col min="5373" max="5373" width="12.140625" style="53" bestFit="1" customWidth="1"/>
    <col min="5374" max="5374" width="11.7109375" style="53" customWidth="1"/>
    <col min="5375" max="5375" width="10.7109375" style="53" customWidth="1"/>
    <col min="5376" max="5376" width="9.7109375" style="53" customWidth="1"/>
    <col min="5377" max="5377" width="12.7109375" style="53" bestFit="1" customWidth="1"/>
    <col min="5378" max="5378" width="11.28515625" style="53" bestFit="1" customWidth="1"/>
    <col min="5379" max="5379" width="9.7109375" style="53" customWidth="1"/>
    <col min="5380" max="5380" width="14.7109375" style="53" customWidth="1"/>
    <col min="5381" max="5381" width="13.42578125" style="53" bestFit="1" customWidth="1"/>
    <col min="5382" max="5382" width="11.7109375" style="53" bestFit="1" customWidth="1"/>
    <col min="5383" max="5384" width="10.7109375" style="53" customWidth="1"/>
    <col min="5385" max="5386" width="9.140625" style="53"/>
    <col min="5387" max="5388" width="10.7109375" style="53" customWidth="1"/>
    <col min="5389" max="5389" width="7.7109375" style="53" customWidth="1"/>
    <col min="5390" max="5390" width="10.7109375" style="53" customWidth="1"/>
    <col min="5391" max="5625" width="9.140625" style="53"/>
    <col min="5626" max="5626" width="5.7109375" style="53" customWidth="1"/>
    <col min="5627" max="5627" width="6.42578125" style="53" bestFit="1" customWidth="1"/>
    <col min="5628" max="5628" width="43.7109375" style="53" customWidth="1"/>
    <col min="5629" max="5629" width="12.140625" style="53" bestFit="1" customWidth="1"/>
    <col min="5630" max="5630" width="11.7109375" style="53" customWidth="1"/>
    <col min="5631" max="5631" width="10.7109375" style="53" customWidth="1"/>
    <col min="5632" max="5632" width="9.7109375" style="53" customWidth="1"/>
    <col min="5633" max="5633" width="12.7109375" style="53" bestFit="1" customWidth="1"/>
    <col min="5634" max="5634" width="11.28515625" style="53" bestFit="1" customWidth="1"/>
    <col min="5635" max="5635" width="9.7109375" style="53" customWidth="1"/>
    <col min="5636" max="5636" width="14.7109375" style="53" customWidth="1"/>
    <col min="5637" max="5637" width="13.42578125" style="53" bestFit="1" customWidth="1"/>
    <col min="5638" max="5638" width="11.7109375" style="53" bestFit="1" customWidth="1"/>
    <col min="5639" max="5640" width="10.7109375" style="53" customWidth="1"/>
    <col min="5641" max="5642" width="9.140625" style="53"/>
    <col min="5643" max="5644" width="10.7109375" style="53" customWidth="1"/>
    <col min="5645" max="5645" width="7.7109375" style="53" customWidth="1"/>
    <col min="5646" max="5646" width="10.7109375" style="53" customWidth="1"/>
    <col min="5647" max="5881" width="9.140625" style="53"/>
    <col min="5882" max="5882" width="5.7109375" style="53" customWidth="1"/>
    <col min="5883" max="5883" width="6.42578125" style="53" bestFit="1" customWidth="1"/>
    <col min="5884" max="5884" width="43.7109375" style="53" customWidth="1"/>
    <col min="5885" max="5885" width="12.140625" style="53" bestFit="1" customWidth="1"/>
    <col min="5886" max="5886" width="11.7109375" style="53" customWidth="1"/>
    <col min="5887" max="5887" width="10.7109375" style="53" customWidth="1"/>
    <col min="5888" max="5888" width="9.7109375" style="53" customWidth="1"/>
    <col min="5889" max="5889" width="12.7109375" style="53" bestFit="1" customWidth="1"/>
    <col min="5890" max="5890" width="11.28515625" style="53" bestFit="1" customWidth="1"/>
    <col min="5891" max="5891" width="9.7109375" style="53" customWidth="1"/>
    <col min="5892" max="5892" width="14.7109375" style="53" customWidth="1"/>
    <col min="5893" max="5893" width="13.42578125" style="53" bestFit="1" customWidth="1"/>
    <col min="5894" max="5894" width="11.7109375" style="53" bestFit="1" customWidth="1"/>
    <col min="5895" max="5896" width="10.7109375" style="53" customWidth="1"/>
    <col min="5897" max="5898" width="9.140625" style="53"/>
    <col min="5899" max="5900" width="10.7109375" style="53" customWidth="1"/>
    <col min="5901" max="5901" width="7.7109375" style="53" customWidth="1"/>
    <col min="5902" max="5902" width="10.7109375" style="53" customWidth="1"/>
    <col min="5903" max="6137" width="9.140625" style="53"/>
    <col min="6138" max="6138" width="5.7109375" style="53" customWidth="1"/>
    <col min="6139" max="6139" width="6.42578125" style="53" bestFit="1" customWidth="1"/>
    <col min="6140" max="6140" width="43.7109375" style="53" customWidth="1"/>
    <col min="6141" max="6141" width="12.140625" style="53" bestFit="1" customWidth="1"/>
    <col min="6142" max="6142" width="11.7109375" style="53" customWidth="1"/>
    <col min="6143" max="6143" width="10.7109375" style="53" customWidth="1"/>
    <col min="6144" max="6144" width="9.7109375" style="53" customWidth="1"/>
    <col min="6145" max="6145" width="12.7109375" style="53" bestFit="1" customWidth="1"/>
    <col min="6146" max="6146" width="11.28515625" style="53" bestFit="1" customWidth="1"/>
    <col min="6147" max="6147" width="9.7109375" style="53" customWidth="1"/>
    <col min="6148" max="6148" width="14.7109375" style="53" customWidth="1"/>
    <col min="6149" max="6149" width="13.42578125" style="53" bestFit="1" customWidth="1"/>
    <col min="6150" max="6150" width="11.7109375" style="53" bestFit="1" customWidth="1"/>
    <col min="6151" max="6152" width="10.7109375" style="53" customWidth="1"/>
    <col min="6153" max="6154" width="9.140625" style="53"/>
    <col min="6155" max="6156" width="10.7109375" style="53" customWidth="1"/>
    <col min="6157" max="6157" width="7.7109375" style="53" customWidth="1"/>
    <col min="6158" max="6158" width="10.7109375" style="53" customWidth="1"/>
    <col min="6159" max="6393" width="9.140625" style="53"/>
    <col min="6394" max="6394" width="5.7109375" style="53" customWidth="1"/>
    <col min="6395" max="6395" width="6.42578125" style="53" bestFit="1" customWidth="1"/>
    <col min="6396" max="6396" width="43.7109375" style="53" customWidth="1"/>
    <col min="6397" max="6397" width="12.140625" style="53" bestFit="1" customWidth="1"/>
    <col min="6398" max="6398" width="11.7109375" style="53" customWidth="1"/>
    <col min="6399" max="6399" width="10.7109375" style="53" customWidth="1"/>
    <col min="6400" max="6400" width="9.7109375" style="53" customWidth="1"/>
    <col min="6401" max="6401" width="12.7109375" style="53" bestFit="1" customWidth="1"/>
    <col min="6402" max="6402" width="11.28515625" style="53" bestFit="1" customWidth="1"/>
    <col min="6403" max="6403" width="9.7109375" style="53" customWidth="1"/>
    <col min="6404" max="6404" width="14.7109375" style="53" customWidth="1"/>
    <col min="6405" max="6405" width="13.42578125" style="53" bestFit="1" customWidth="1"/>
    <col min="6406" max="6406" width="11.7109375" style="53" bestFit="1" customWidth="1"/>
    <col min="6407" max="6408" width="10.7109375" style="53" customWidth="1"/>
    <col min="6409" max="6410" width="9.140625" style="53"/>
    <col min="6411" max="6412" width="10.7109375" style="53" customWidth="1"/>
    <col min="6413" max="6413" width="7.7109375" style="53" customWidth="1"/>
    <col min="6414" max="6414" width="10.7109375" style="53" customWidth="1"/>
    <col min="6415" max="6649" width="9.140625" style="53"/>
    <col min="6650" max="6650" width="5.7109375" style="53" customWidth="1"/>
    <col min="6651" max="6651" width="6.42578125" style="53" bestFit="1" customWidth="1"/>
    <col min="6652" max="6652" width="43.7109375" style="53" customWidth="1"/>
    <col min="6653" max="6653" width="12.140625" style="53" bestFit="1" customWidth="1"/>
    <col min="6654" max="6654" width="11.7109375" style="53" customWidth="1"/>
    <col min="6655" max="6655" width="10.7109375" style="53" customWidth="1"/>
    <col min="6656" max="6656" width="9.7109375" style="53" customWidth="1"/>
    <col min="6657" max="6657" width="12.7109375" style="53" bestFit="1" customWidth="1"/>
    <col min="6658" max="6658" width="11.28515625" style="53" bestFit="1" customWidth="1"/>
    <col min="6659" max="6659" width="9.7109375" style="53" customWidth="1"/>
    <col min="6660" max="6660" width="14.7109375" style="53" customWidth="1"/>
    <col min="6661" max="6661" width="13.42578125" style="53" bestFit="1" customWidth="1"/>
    <col min="6662" max="6662" width="11.7109375" style="53" bestFit="1" customWidth="1"/>
    <col min="6663" max="6664" width="10.7109375" style="53" customWidth="1"/>
    <col min="6665" max="6666" width="9.140625" style="53"/>
    <col min="6667" max="6668" width="10.7109375" style="53" customWidth="1"/>
    <col min="6669" max="6669" width="7.7109375" style="53" customWidth="1"/>
    <col min="6670" max="6670" width="10.7109375" style="53" customWidth="1"/>
    <col min="6671" max="6905" width="9.140625" style="53"/>
    <col min="6906" max="6906" width="5.7109375" style="53" customWidth="1"/>
    <col min="6907" max="6907" width="6.42578125" style="53" bestFit="1" customWidth="1"/>
    <col min="6908" max="6908" width="43.7109375" style="53" customWidth="1"/>
    <col min="6909" max="6909" width="12.140625" style="53" bestFit="1" customWidth="1"/>
    <col min="6910" max="6910" width="11.7109375" style="53" customWidth="1"/>
    <col min="6911" max="6911" width="10.7109375" style="53" customWidth="1"/>
    <col min="6912" max="6912" width="9.7109375" style="53" customWidth="1"/>
    <col min="6913" max="6913" width="12.7109375" style="53" bestFit="1" customWidth="1"/>
    <col min="6914" max="6914" width="11.28515625" style="53" bestFit="1" customWidth="1"/>
    <col min="6915" max="6915" width="9.7109375" style="53" customWidth="1"/>
    <col min="6916" max="6916" width="14.7109375" style="53" customWidth="1"/>
    <col min="6917" max="6917" width="13.42578125" style="53" bestFit="1" customWidth="1"/>
    <col min="6918" max="6918" width="11.7109375" style="53" bestFit="1" customWidth="1"/>
    <col min="6919" max="6920" width="10.7109375" style="53" customWidth="1"/>
    <col min="6921" max="6922" width="9.140625" style="53"/>
    <col min="6923" max="6924" width="10.7109375" style="53" customWidth="1"/>
    <col min="6925" max="6925" width="7.7109375" style="53" customWidth="1"/>
    <col min="6926" max="6926" width="10.7109375" style="53" customWidth="1"/>
    <col min="6927" max="7161" width="9.140625" style="53"/>
    <col min="7162" max="7162" width="5.7109375" style="53" customWidth="1"/>
    <col min="7163" max="7163" width="6.42578125" style="53" bestFit="1" customWidth="1"/>
    <col min="7164" max="7164" width="43.7109375" style="53" customWidth="1"/>
    <col min="7165" max="7165" width="12.140625" style="53" bestFit="1" customWidth="1"/>
    <col min="7166" max="7166" width="11.7109375" style="53" customWidth="1"/>
    <col min="7167" max="7167" width="10.7109375" style="53" customWidth="1"/>
    <col min="7168" max="7168" width="9.7109375" style="53" customWidth="1"/>
    <col min="7169" max="7169" width="12.7109375" style="53" bestFit="1" customWidth="1"/>
    <col min="7170" max="7170" width="11.28515625" style="53" bestFit="1" customWidth="1"/>
    <col min="7171" max="7171" width="9.7109375" style="53" customWidth="1"/>
    <col min="7172" max="7172" width="14.7109375" style="53" customWidth="1"/>
    <col min="7173" max="7173" width="13.42578125" style="53" bestFit="1" customWidth="1"/>
    <col min="7174" max="7174" width="11.7109375" style="53" bestFit="1" customWidth="1"/>
    <col min="7175" max="7176" width="10.7109375" style="53" customWidth="1"/>
    <col min="7177" max="7178" width="9.140625" style="53"/>
    <col min="7179" max="7180" width="10.7109375" style="53" customWidth="1"/>
    <col min="7181" max="7181" width="7.7109375" style="53" customWidth="1"/>
    <col min="7182" max="7182" width="10.7109375" style="53" customWidth="1"/>
    <col min="7183" max="7417" width="9.140625" style="53"/>
    <col min="7418" max="7418" width="5.7109375" style="53" customWidth="1"/>
    <col min="7419" max="7419" width="6.42578125" style="53" bestFit="1" customWidth="1"/>
    <col min="7420" max="7420" width="43.7109375" style="53" customWidth="1"/>
    <col min="7421" max="7421" width="12.140625" style="53" bestFit="1" customWidth="1"/>
    <col min="7422" max="7422" width="11.7109375" style="53" customWidth="1"/>
    <col min="7423" max="7423" width="10.7109375" style="53" customWidth="1"/>
    <col min="7424" max="7424" width="9.7109375" style="53" customWidth="1"/>
    <col min="7425" max="7425" width="12.7109375" style="53" bestFit="1" customWidth="1"/>
    <col min="7426" max="7426" width="11.28515625" style="53" bestFit="1" customWidth="1"/>
    <col min="7427" max="7427" width="9.7109375" style="53" customWidth="1"/>
    <col min="7428" max="7428" width="14.7109375" style="53" customWidth="1"/>
    <col min="7429" max="7429" width="13.42578125" style="53" bestFit="1" customWidth="1"/>
    <col min="7430" max="7430" width="11.7109375" style="53" bestFit="1" customWidth="1"/>
    <col min="7431" max="7432" width="10.7109375" style="53" customWidth="1"/>
    <col min="7433" max="7434" width="9.140625" style="53"/>
    <col min="7435" max="7436" width="10.7109375" style="53" customWidth="1"/>
    <col min="7437" max="7437" width="7.7109375" style="53" customWidth="1"/>
    <col min="7438" max="7438" width="10.7109375" style="53" customWidth="1"/>
    <col min="7439" max="7673" width="9.140625" style="53"/>
    <col min="7674" max="7674" width="5.7109375" style="53" customWidth="1"/>
    <col min="7675" max="7675" width="6.42578125" style="53" bestFit="1" customWidth="1"/>
    <col min="7676" max="7676" width="43.7109375" style="53" customWidth="1"/>
    <col min="7677" max="7677" width="12.140625" style="53" bestFit="1" customWidth="1"/>
    <col min="7678" max="7678" width="11.7109375" style="53" customWidth="1"/>
    <col min="7679" max="7679" width="10.7109375" style="53" customWidth="1"/>
    <col min="7680" max="7680" width="9.7109375" style="53" customWidth="1"/>
    <col min="7681" max="7681" width="12.7109375" style="53" bestFit="1" customWidth="1"/>
    <col min="7682" max="7682" width="11.28515625" style="53" bestFit="1" customWidth="1"/>
    <col min="7683" max="7683" width="9.7109375" style="53" customWidth="1"/>
    <col min="7684" max="7684" width="14.7109375" style="53" customWidth="1"/>
    <col min="7685" max="7685" width="13.42578125" style="53" bestFit="1" customWidth="1"/>
    <col min="7686" max="7686" width="11.7109375" style="53" bestFit="1" customWidth="1"/>
    <col min="7687" max="7688" width="10.7109375" style="53" customWidth="1"/>
    <col min="7689" max="7690" width="9.140625" style="53"/>
    <col min="7691" max="7692" width="10.7109375" style="53" customWidth="1"/>
    <col min="7693" max="7693" width="7.7109375" style="53" customWidth="1"/>
    <col min="7694" max="7694" width="10.7109375" style="53" customWidth="1"/>
    <col min="7695" max="7929" width="9.140625" style="53"/>
    <col min="7930" max="7930" width="5.7109375" style="53" customWidth="1"/>
    <col min="7931" max="7931" width="6.42578125" style="53" bestFit="1" customWidth="1"/>
    <col min="7932" max="7932" width="43.7109375" style="53" customWidth="1"/>
    <col min="7933" max="7933" width="12.140625" style="53" bestFit="1" customWidth="1"/>
    <col min="7934" max="7934" width="11.7109375" style="53" customWidth="1"/>
    <col min="7935" max="7935" width="10.7109375" style="53" customWidth="1"/>
    <col min="7936" max="7936" width="9.7109375" style="53" customWidth="1"/>
    <col min="7937" max="7937" width="12.7109375" style="53" bestFit="1" customWidth="1"/>
    <col min="7938" max="7938" width="11.28515625" style="53" bestFit="1" customWidth="1"/>
    <col min="7939" max="7939" width="9.7109375" style="53" customWidth="1"/>
    <col min="7940" max="7940" width="14.7109375" style="53" customWidth="1"/>
    <col min="7941" max="7941" width="13.42578125" style="53" bestFit="1" customWidth="1"/>
    <col min="7942" max="7942" width="11.7109375" style="53" bestFit="1" customWidth="1"/>
    <col min="7943" max="7944" width="10.7109375" style="53" customWidth="1"/>
    <col min="7945" max="7946" width="9.140625" style="53"/>
    <col min="7947" max="7948" width="10.7109375" style="53" customWidth="1"/>
    <col min="7949" max="7949" width="7.7109375" style="53" customWidth="1"/>
    <col min="7950" max="7950" width="10.7109375" style="53" customWidth="1"/>
    <col min="7951" max="8185" width="9.140625" style="53"/>
    <col min="8186" max="8186" width="5.7109375" style="53" customWidth="1"/>
    <col min="8187" max="8187" width="6.42578125" style="53" bestFit="1" customWidth="1"/>
    <col min="8188" max="8188" width="43.7109375" style="53" customWidth="1"/>
    <col min="8189" max="8189" width="12.140625" style="53" bestFit="1" customWidth="1"/>
    <col min="8190" max="8190" width="11.7109375" style="53" customWidth="1"/>
    <col min="8191" max="8191" width="10.7109375" style="53" customWidth="1"/>
    <col min="8192" max="8192" width="9.7109375" style="53" customWidth="1"/>
    <col min="8193" max="8193" width="12.7109375" style="53" bestFit="1" customWidth="1"/>
    <col min="8194" max="8194" width="11.28515625" style="53" bestFit="1" customWidth="1"/>
    <col min="8195" max="8195" width="9.7109375" style="53" customWidth="1"/>
    <col min="8196" max="8196" width="14.7109375" style="53" customWidth="1"/>
    <col min="8197" max="8197" width="13.42578125" style="53" bestFit="1" customWidth="1"/>
    <col min="8198" max="8198" width="11.7109375" style="53" bestFit="1" customWidth="1"/>
    <col min="8199" max="8200" width="10.7109375" style="53" customWidth="1"/>
    <col min="8201" max="8202" width="9.140625" style="53"/>
    <col min="8203" max="8204" width="10.7109375" style="53" customWidth="1"/>
    <col min="8205" max="8205" width="7.7109375" style="53" customWidth="1"/>
    <col min="8206" max="8206" width="10.7109375" style="53" customWidth="1"/>
    <col min="8207" max="8441" width="9.140625" style="53"/>
    <col min="8442" max="8442" width="5.7109375" style="53" customWidth="1"/>
    <col min="8443" max="8443" width="6.42578125" style="53" bestFit="1" customWidth="1"/>
    <col min="8444" max="8444" width="43.7109375" style="53" customWidth="1"/>
    <col min="8445" max="8445" width="12.140625" style="53" bestFit="1" customWidth="1"/>
    <col min="8446" max="8446" width="11.7109375" style="53" customWidth="1"/>
    <col min="8447" max="8447" width="10.7109375" style="53" customWidth="1"/>
    <col min="8448" max="8448" width="9.7109375" style="53" customWidth="1"/>
    <col min="8449" max="8449" width="12.7109375" style="53" bestFit="1" customWidth="1"/>
    <col min="8450" max="8450" width="11.28515625" style="53" bestFit="1" customWidth="1"/>
    <col min="8451" max="8451" width="9.7109375" style="53" customWidth="1"/>
    <col min="8452" max="8452" width="14.7109375" style="53" customWidth="1"/>
    <col min="8453" max="8453" width="13.42578125" style="53" bestFit="1" customWidth="1"/>
    <col min="8454" max="8454" width="11.7109375" style="53" bestFit="1" customWidth="1"/>
    <col min="8455" max="8456" width="10.7109375" style="53" customWidth="1"/>
    <col min="8457" max="8458" width="9.140625" style="53"/>
    <col min="8459" max="8460" width="10.7109375" style="53" customWidth="1"/>
    <col min="8461" max="8461" width="7.7109375" style="53" customWidth="1"/>
    <col min="8462" max="8462" width="10.7109375" style="53" customWidth="1"/>
    <col min="8463" max="8697" width="9.140625" style="53"/>
    <col min="8698" max="8698" width="5.7109375" style="53" customWidth="1"/>
    <col min="8699" max="8699" width="6.42578125" style="53" bestFit="1" customWidth="1"/>
    <col min="8700" max="8700" width="43.7109375" style="53" customWidth="1"/>
    <col min="8701" max="8701" width="12.140625" style="53" bestFit="1" customWidth="1"/>
    <col min="8702" max="8702" width="11.7109375" style="53" customWidth="1"/>
    <col min="8703" max="8703" width="10.7109375" style="53" customWidth="1"/>
    <col min="8704" max="8704" width="9.7109375" style="53" customWidth="1"/>
    <col min="8705" max="8705" width="12.7109375" style="53" bestFit="1" customWidth="1"/>
    <col min="8706" max="8706" width="11.28515625" style="53" bestFit="1" customWidth="1"/>
    <col min="8707" max="8707" width="9.7109375" style="53" customWidth="1"/>
    <col min="8708" max="8708" width="14.7109375" style="53" customWidth="1"/>
    <col min="8709" max="8709" width="13.42578125" style="53" bestFit="1" customWidth="1"/>
    <col min="8710" max="8710" width="11.7109375" style="53" bestFit="1" customWidth="1"/>
    <col min="8711" max="8712" width="10.7109375" style="53" customWidth="1"/>
    <col min="8713" max="8714" width="9.140625" style="53"/>
    <col min="8715" max="8716" width="10.7109375" style="53" customWidth="1"/>
    <col min="8717" max="8717" width="7.7109375" style="53" customWidth="1"/>
    <col min="8718" max="8718" width="10.7109375" style="53" customWidth="1"/>
    <col min="8719" max="8953" width="9.140625" style="53"/>
    <col min="8954" max="8954" width="5.7109375" style="53" customWidth="1"/>
    <col min="8955" max="8955" width="6.42578125" style="53" bestFit="1" customWidth="1"/>
    <col min="8956" max="8956" width="43.7109375" style="53" customWidth="1"/>
    <col min="8957" max="8957" width="12.140625" style="53" bestFit="1" customWidth="1"/>
    <col min="8958" max="8958" width="11.7109375" style="53" customWidth="1"/>
    <col min="8959" max="8959" width="10.7109375" style="53" customWidth="1"/>
    <col min="8960" max="8960" width="9.7109375" style="53" customWidth="1"/>
    <col min="8961" max="8961" width="12.7109375" style="53" bestFit="1" customWidth="1"/>
    <col min="8962" max="8962" width="11.28515625" style="53" bestFit="1" customWidth="1"/>
    <col min="8963" max="8963" width="9.7109375" style="53" customWidth="1"/>
    <col min="8964" max="8964" width="14.7109375" style="53" customWidth="1"/>
    <col min="8965" max="8965" width="13.42578125" style="53" bestFit="1" customWidth="1"/>
    <col min="8966" max="8966" width="11.7109375" style="53" bestFit="1" customWidth="1"/>
    <col min="8967" max="8968" width="10.7109375" style="53" customWidth="1"/>
    <col min="8969" max="8970" width="9.140625" style="53"/>
    <col min="8971" max="8972" width="10.7109375" style="53" customWidth="1"/>
    <col min="8973" max="8973" width="7.7109375" style="53" customWidth="1"/>
    <col min="8974" max="8974" width="10.7109375" style="53" customWidth="1"/>
    <col min="8975" max="9209" width="9.140625" style="53"/>
    <col min="9210" max="9210" width="5.7109375" style="53" customWidth="1"/>
    <col min="9211" max="9211" width="6.42578125" style="53" bestFit="1" customWidth="1"/>
    <col min="9212" max="9212" width="43.7109375" style="53" customWidth="1"/>
    <col min="9213" max="9213" width="12.140625" style="53" bestFit="1" customWidth="1"/>
    <col min="9214" max="9214" width="11.7109375" style="53" customWidth="1"/>
    <col min="9215" max="9215" width="10.7109375" style="53" customWidth="1"/>
    <col min="9216" max="9216" width="9.7109375" style="53" customWidth="1"/>
    <col min="9217" max="9217" width="12.7109375" style="53" bestFit="1" customWidth="1"/>
    <col min="9218" max="9218" width="11.28515625" style="53" bestFit="1" customWidth="1"/>
    <col min="9219" max="9219" width="9.7109375" style="53" customWidth="1"/>
    <col min="9220" max="9220" width="14.7109375" style="53" customWidth="1"/>
    <col min="9221" max="9221" width="13.42578125" style="53" bestFit="1" customWidth="1"/>
    <col min="9222" max="9222" width="11.7109375" style="53" bestFit="1" customWidth="1"/>
    <col min="9223" max="9224" width="10.7109375" style="53" customWidth="1"/>
    <col min="9225" max="9226" width="9.140625" style="53"/>
    <col min="9227" max="9228" width="10.7109375" style="53" customWidth="1"/>
    <col min="9229" max="9229" width="7.7109375" style="53" customWidth="1"/>
    <col min="9230" max="9230" width="10.7109375" style="53" customWidth="1"/>
    <col min="9231" max="9465" width="9.140625" style="53"/>
    <col min="9466" max="9466" width="5.7109375" style="53" customWidth="1"/>
    <col min="9467" max="9467" width="6.42578125" style="53" bestFit="1" customWidth="1"/>
    <col min="9468" max="9468" width="43.7109375" style="53" customWidth="1"/>
    <col min="9469" max="9469" width="12.140625" style="53" bestFit="1" customWidth="1"/>
    <col min="9470" max="9470" width="11.7109375" style="53" customWidth="1"/>
    <col min="9471" max="9471" width="10.7109375" style="53" customWidth="1"/>
    <col min="9472" max="9472" width="9.7109375" style="53" customWidth="1"/>
    <col min="9473" max="9473" width="12.7109375" style="53" bestFit="1" customWidth="1"/>
    <col min="9474" max="9474" width="11.28515625" style="53" bestFit="1" customWidth="1"/>
    <col min="9475" max="9475" width="9.7109375" style="53" customWidth="1"/>
    <col min="9476" max="9476" width="14.7109375" style="53" customWidth="1"/>
    <col min="9477" max="9477" width="13.42578125" style="53" bestFit="1" customWidth="1"/>
    <col min="9478" max="9478" width="11.7109375" style="53" bestFit="1" customWidth="1"/>
    <col min="9479" max="9480" width="10.7109375" style="53" customWidth="1"/>
    <col min="9481" max="9482" width="9.140625" style="53"/>
    <col min="9483" max="9484" width="10.7109375" style="53" customWidth="1"/>
    <col min="9485" max="9485" width="7.7109375" style="53" customWidth="1"/>
    <col min="9486" max="9486" width="10.7109375" style="53" customWidth="1"/>
    <col min="9487" max="9721" width="9.140625" style="53"/>
    <col min="9722" max="9722" width="5.7109375" style="53" customWidth="1"/>
    <col min="9723" max="9723" width="6.42578125" style="53" bestFit="1" customWidth="1"/>
    <col min="9724" max="9724" width="43.7109375" style="53" customWidth="1"/>
    <col min="9725" max="9725" width="12.140625" style="53" bestFit="1" customWidth="1"/>
    <col min="9726" max="9726" width="11.7109375" style="53" customWidth="1"/>
    <col min="9727" max="9727" width="10.7109375" style="53" customWidth="1"/>
    <col min="9728" max="9728" width="9.7109375" style="53" customWidth="1"/>
    <col min="9729" max="9729" width="12.7109375" style="53" bestFit="1" customWidth="1"/>
    <col min="9730" max="9730" width="11.28515625" style="53" bestFit="1" customWidth="1"/>
    <col min="9731" max="9731" width="9.7109375" style="53" customWidth="1"/>
    <col min="9732" max="9732" width="14.7109375" style="53" customWidth="1"/>
    <col min="9733" max="9733" width="13.42578125" style="53" bestFit="1" customWidth="1"/>
    <col min="9734" max="9734" width="11.7109375" style="53" bestFit="1" customWidth="1"/>
    <col min="9735" max="9736" width="10.7109375" style="53" customWidth="1"/>
    <col min="9737" max="9738" width="9.140625" style="53"/>
    <col min="9739" max="9740" width="10.7109375" style="53" customWidth="1"/>
    <col min="9741" max="9741" width="7.7109375" style="53" customWidth="1"/>
    <col min="9742" max="9742" width="10.7109375" style="53" customWidth="1"/>
    <col min="9743" max="9977" width="9.140625" style="53"/>
    <col min="9978" max="9978" width="5.7109375" style="53" customWidth="1"/>
    <col min="9979" max="9979" width="6.42578125" style="53" bestFit="1" customWidth="1"/>
    <col min="9980" max="9980" width="43.7109375" style="53" customWidth="1"/>
    <col min="9981" max="9981" width="12.140625" style="53" bestFit="1" customWidth="1"/>
    <col min="9982" max="9982" width="11.7109375" style="53" customWidth="1"/>
    <col min="9983" max="9983" width="10.7109375" style="53" customWidth="1"/>
    <col min="9984" max="9984" width="9.7109375" style="53" customWidth="1"/>
    <col min="9985" max="9985" width="12.7109375" style="53" bestFit="1" customWidth="1"/>
    <col min="9986" max="9986" width="11.28515625" style="53" bestFit="1" customWidth="1"/>
    <col min="9987" max="9987" width="9.7109375" style="53" customWidth="1"/>
    <col min="9988" max="9988" width="14.7109375" style="53" customWidth="1"/>
    <col min="9989" max="9989" width="13.42578125" style="53" bestFit="1" customWidth="1"/>
    <col min="9990" max="9990" width="11.7109375" style="53" bestFit="1" customWidth="1"/>
    <col min="9991" max="9992" width="10.7109375" style="53" customWidth="1"/>
    <col min="9993" max="9994" width="9.140625" style="53"/>
    <col min="9995" max="9996" width="10.7109375" style="53" customWidth="1"/>
    <col min="9997" max="9997" width="7.7109375" style="53" customWidth="1"/>
    <col min="9998" max="9998" width="10.7109375" style="53" customWidth="1"/>
    <col min="9999" max="10233" width="9.140625" style="53"/>
    <col min="10234" max="10234" width="5.7109375" style="53" customWidth="1"/>
    <col min="10235" max="10235" width="6.42578125" style="53" bestFit="1" customWidth="1"/>
    <col min="10236" max="10236" width="43.7109375" style="53" customWidth="1"/>
    <col min="10237" max="10237" width="12.140625" style="53" bestFit="1" customWidth="1"/>
    <col min="10238" max="10238" width="11.7109375" style="53" customWidth="1"/>
    <col min="10239" max="10239" width="10.7109375" style="53" customWidth="1"/>
    <col min="10240" max="10240" width="9.7109375" style="53" customWidth="1"/>
    <col min="10241" max="10241" width="12.7109375" style="53" bestFit="1" customWidth="1"/>
    <col min="10242" max="10242" width="11.28515625" style="53" bestFit="1" customWidth="1"/>
    <col min="10243" max="10243" width="9.7109375" style="53" customWidth="1"/>
    <col min="10244" max="10244" width="14.7109375" style="53" customWidth="1"/>
    <col min="10245" max="10245" width="13.42578125" style="53" bestFit="1" customWidth="1"/>
    <col min="10246" max="10246" width="11.7109375" style="53" bestFit="1" customWidth="1"/>
    <col min="10247" max="10248" width="10.7109375" style="53" customWidth="1"/>
    <col min="10249" max="10250" width="9.140625" style="53"/>
    <col min="10251" max="10252" width="10.7109375" style="53" customWidth="1"/>
    <col min="10253" max="10253" width="7.7109375" style="53" customWidth="1"/>
    <col min="10254" max="10254" width="10.7109375" style="53" customWidth="1"/>
    <col min="10255" max="10489" width="9.140625" style="53"/>
    <col min="10490" max="10490" width="5.7109375" style="53" customWidth="1"/>
    <col min="10491" max="10491" width="6.42578125" style="53" bestFit="1" customWidth="1"/>
    <col min="10492" max="10492" width="43.7109375" style="53" customWidth="1"/>
    <col min="10493" max="10493" width="12.140625" style="53" bestFit="1" customWidth="1"/>
    <col min="10494" max="10494" width="11.7109375" style="53" customWidth="1"/>
    <col min="10495" max="10495" width="10.7109375" style="53" customWidth="1"/>
    <col min="10496" max="10496" width="9.7109375" style="53" customWidth="1"/>
    <col min="10497" max="10497" width="12.7109375" style="53" bestFit="1" customWidth="1"/>
    <col min="10498" max="10498" width="11.28515625" style="53" bestFit="1" customWidth="1"/>
    <col min="10499" max="10499" width="9.7109375" style="53" customWidth="1"/>
    <col min="10500" max="10500" width="14.7109375" style="53" customWidth="1"/>
    <col min="10501" max="10501" width="13.42578125" style="53" bestFit="1" customWidth="1"/>
    <col min="10502" max="10502" width="11.7109375" style="53" bestFit="1" customWidth="1"/>
    <col min="10503" max="10504" width="10.7109375" style="53" customWidth="1"/>
    <col min="10505" max="10506" width="9.140625" style="53"/>
    <col min="10507" max="10508" width="10.7109375" style="53" customWidth="1"/>
    <col min="10509" max="10509" width="7.7109375" style="53" customWidth="1"/>
    <col min="10510" max="10510" width="10.7109375" style="53" customWidth="1"/>
    <col min="10511" max="10745" width="9.140625" style="53"/>
    <col min="10746" max="10746" width="5.7109375" style="53" customWidth="1"/>
    <col min="10747" max="10747" width="6.42578125" style="53" bestFit="1" customWidth="1"/>
    <col min="10748" max="10748" width="43.7109375" style="53" customWidth="1"/>
    <col min="10749" max="10749" width="12.140625" style="53" bestFit="1" customWidth="1"/>
    <col min="10750" max="10750" width="11.7109375" style="53" customWidth="1"/>
    <col min="10751" max="10751" width="10.7109375" style="53" customWidth="1"/>
    <col min="10752" max="10752" width="9.7109375" style="53" customWidth="1"/>
    <col min="10753" max="10753" width="12.7109375" style="53" bestFit="1" customWidth="1"/>
    <col min="10754" max="10754" width="11.28515625" style="53" bestFit="1" customWidth="1"/>
    <col min="10755" max="10755" width="9.7109375" style="53" customWidth="1"/>
    <col min="10756" max="10756" width="14.7109375" style="53" customWidth="1"/>
    <col min="10757" max="10757" width="13.42578125" style="53" bestFit="1" customWidth="1"/>
    <col min="10758" max="10758" width="11.7109375" style="53" bestFit="1" customWidth="1"/>
    <col min="10759" max="10760" width="10.7109375" style="53" customWidth="1"/>
    <col min="10761" max="10762" width="9.140625" style="53"/>
    <col min="10763" max="10764" width="10.7109375" style="53" customWidth="1"/>
    <col min="10765" max="10765" width="7.7109375" style="53" customWidth="1"/>
    <col min="10766" max="10766" width="10.7109375" style="53" customWidth="1"/>
    <col min="10767" max="11001" width="9.140625" style="53"/>
    <col min="11002" max="11002" width="5.7109375" style="53" customWidth="1"/>
    <col min="11003" max="11003" width="6.42578125" style="53" bestFit="1" customWidth="1"/>
    <col min="11004" max="11004" width="43.7109375" style="53" customWidth="1"/>
    <col min="11005" max="11005" width="12.140625" style="53" bestFit="1" customWidth="1"/>
    <col min="11006" max="11006" width="11.7109375" style="53" customWidth="1"/>
    <col min="11007" max="11007" width="10.7109375" style="53" customWidth="1"/>
    <col min="11008" max="11008" width="9.7109375" style="53" customWidth="1"/>
    <col min="11009" max="11009" width="12.7109375" style="53" bestFit="1" customWidth="1"/>
    <col min="11010" max="11010" width="11.28515625" style="53" bestFit="1" customWidth="1"/>
    <col min="11011" max="11011" width="9.7109375" style="53" customWidth="1"/>
    <col min="11012" max="11012" width="14.7109375" style="53" customWidth="1"/>
    <col min="11013" max="11013" width="13.42578125" style="53" bestFit="1" customWidth="1"/>
    <col min="11014" max="11014" width="11.7109375" style="53" bestFit="1" customWidth="1"/>
    <col min="11015" max="11016" width="10.7109375" style="53" customWidth="1"/>
    <col min="11017" max="11018" width="9.140625" style="53"/>
    <col min="11019" max="11020" width="10.7109375" style="53" customWidth="1"/>
    <col min="11021" max="11021" width="7.7109375" style="53" customWidth="1"/>
    <col min="11022" max="11022" width="10.7109375" style="53" customWidth="1"/>
    <col min="11023" max="11257" width="9.140625" style="53"/>
    <col min="11258" max="11258" width="5.7109375" style="53" customWidth="1"/>
    <col min="11259" max="11259" width="6.42578125" style="53" bestFit="1" customWidth="1"/>
    <col min="11260" max="11260" width="43.7109375" style="53" customWidth="1"/>
    <col min="11261" max="11261" width="12.140625" style="53" bestFit="1" customWidth="1"/>
    <col min="11262" max="11262" width="11.7109375" style="53" customWidth="1"/>
    <col min="11263" max="11263" width="10.7109375" style="53" customWidth="1"/>
    <col min="11264" max="11264" width="9.7109375" style="53" customWidth="1"/>
    <col min="11265" max="11265" width="12.7109375" style="53" bestFit="1" customWidth="1"/>
    <col min="11266" max="11266" width="11.28515625" style="53" bestFit="1" customWidth="1"/>
    <col min="11267" max="11267" width="9.7109375" style="53" customWidth="1"/>
    <col min="11268" max="11268" width="14.7109375" style="53" customWidth="1"/>
    <col min="11269" max="11269" width="13.42578125" style="53" bestFit="1" customWidth="1"/>
    <col min="11270" max="11270" width="11.7109375" style="53" bestFit="1" customWidth="1"/>
    <col min="11271" max="11272" width="10.7109375" style="53" customWidth="1"/>
    <col min="11273" max="11274" width="9.140625" style="53"/>
    <col min="11275" max="11276" width="10.7109375" style="53" customWidth="1"/>
    <col min="11277" max="11277" width="7.7109375" style="53" customWidth="1"/>
    <col min="11278" max="11278" width="10.7109375" style="53" customWidth="1"/>
    <col min="11279" max="11513" width="9.140625" style="53"/>
    <col min="11514" max="11514" width="5.7109375" style="53" customWidth="1"/>
    <col min="11515" max="11515" width="6.42578125" style="53" bestFit="1" customWidth="1"/>
    <col min="11516" max="11516" width="43.7109375" style="53" customWidth="1"/>
    <col min="11517" max="11517" width="12.140625" style="53" bestFit="1" customWidth="1"/>
    <col min="11518" max="11518" width="11.7109375" style="53" customWidth="1"/>
    <col min="11519" max="11519" width="10.7109375" style="53" customWidth="1"/>
    <col min="11520" max="11520" width="9.7109375" style="53" customWidth="1"/>
    <col min="11521" max="11521" width="12.7109375" style="53" bestFit="1" customWidth="1"/>
    <col min="11522" max="11522" width="11.28515625" style="53" bestFit="1" customWidth="1"/>
    <col min="11523" max="11523" width="9.7109375" style="53" customWidth="1"/>
    <col min="11524" max="11524" width="14.7109375" style="53" customWidth="1"/>
    <col min="11525" max="11525" width="13.42578125" style="53" bestFit="1" customWidth="1"/>
    <col min="11526" max="11526" width="11.7109375" style="53" bestFit="1" customWidth="1"/>
    <col min="11527" max="11528" width="10.7109375" style="53" customWidth="1"/>
    <col min="11529" max="11530" width="9.140625" style="53"/>
    <col min="11531" max="11532" width="10.7109375" style="53" customWidth="1"/>
    <col min="11533" max="11533" width="7.7109375" style="53" customWidth="1"/>
    <col min="11534" max="11534" width="10.7109375" style="53" customWidth="1"/>
    <col min="11535" max="11769" width="9.140625" style="53"/>
    <col min="11770" max="11770" width="5.7109375" style="53" customWidth="1"/>
    <col min="11771" max="11771" width="6.42578125" style="53" bestFit="1" customWidth="1"/>
    <col min="11772" max="11772" width="43.7109375" style="53" customWidth="1"/>
    <col min="11773" max="11773" width="12.140625" style="53" bestFit="1" customWidth="1"/>
    <col min="11774" max="11774" width="11.7109375" style="53" customWidth="1"/>
    <col min="11775" max="11775" width="10.7109375" style="53" customWidth="1"/>
    <col min="11776" max="11776" width="9.7109375" style="53" customWidth="1"/>
    <col min="11777" max="11777" width="12.7109375" style="53" bestFit="1" customWidth="1"/>
    <col min="11778" max="11778" width="11.28515625" style="53" bestFit="1" customWidth="1"/>
    <col min="11779" max="11779" width="9.7109375" style="53" customWidth="1"/>
    <col min="11780" max="11780" width="14.7109375" style="53" customWidth="1"/>
    <col min="11781" max="11781" width="13.42578125" style="53" bestFit="1" customWidth="1"/>
    <col min="11782" max="11782" width="11.7109375" style="53" bestFit="1" customWidth="1"/>
    <col min="11783" max="11784" width="10.7109375" style="53" customWidth="1"/>
    <col min="11785" max="11786" width="9.140625" style="53"/>
    <col min="11787" max="11788" width="10.7109375" style="53" customWidth="1"/>
    <col min="11789" max="11789" width="7.7109375" style="53" customWidth="1"/>
    <col min="11790" max="11790" width="10.7109375" style="53" customWidth="1"/>
    <col min="11791" max="12025" width="9.140625" style="53"/>
    <col min="12026" max="12026" width="5.7109375" style="53" customWidth="1"/>
    <col min="12027" max="12027" width="6.42578125" style="53" bestFit="1" customWidth="1"/>
    <col min="12028" max="12028" width="43.7109375" style="53" customWidth="1"/>
    <col min="12029" max="12029" width="12.140625" style="53" bestFit="1" customWidth="1"/>
    <col min="12030" max="12030" width="11.7109375" style="53" customWidth="1"/>
    <col min="12031" max="12031" width="10.7109375" style="53" customWidth="1"/>
    <col min="12032" max="12032" width="9.7109375" style="53" customWidth="1"/>
    <col min="12033" max="12033" width="12.7109375" style="53" bestFit="1" customWidth="1"/>
    <col min="12034" max="12034" width="11.28515625" style="53" bestFit="1" customWidth="1"/>
    <col min="12035" max="12035" width="9.7109375" style="53" customWidth="1"/>
    <col min="12036" max="12036" width="14.7109375" style="53" customWidth="1"/>
    <col min="12037" max="12037" width="13.42578125" style="53" bestFit="1" customWidth="1"/>
    <col min="12038" max="12038" width="11.7109375" style="53" bestFit="1" customWidth="1"/>
    <col min="12039" max="12040" width="10.7109375" style="53" customWidth="1"/>
    <col min="12041" max="12042" width="9.140625" style="53"/>
    <col min="12043" max="12044" width="10.7109375" style="53" customWidth="1"/>
    <col min="12045" max="12045" width="7.7109375" style="53" customWidth="1"/>
    <col min="12046" max="12046" width="10.7109375" style="53" customWidth="1"/>
    <col min="12047" max="12281" width="9.140625" style="53"/>
    <col min="12282" max="12282" width="5.7109375" style="53" customWidth="1"/>
    <col min="12283" max="12283" width="6.42578125" style="53" bestFit="1" customWidth="1"/>
    <col min="12284" max="12284" width="43.7109375" style="53" customWidth="1"/>
    <col min="12285" max="12285" width="12.140625" style="53" bestFit="1" customWidth="1"/>
    <col min="12286" max="12286" width="11.7109375" style="53" customWidth="1"/>
    <col min="12287" max="12287" width="10.7109375" style="53" customWidth="1"/>
    <col min="12288" max="12288" width="9.7109375" style="53" customWidth="1"/>
    <col min="12289" max="12289" width="12.7109375" style="53" bestFit="1" customWidth="1"/>
    <col min="12290" max="12290" width="11.28515625" style="53" bestFit="1" customWidth="1"/>
    <col min="12291" max="12291" width="9.7109375" style="53" customWidth="1"/>
    <col min="12292" max="12292" width="14.7109375" style="53" customWidth="1"/>
    <col min="12293" max="12293" width="13.42578125" style="53" bestFit="1" customWidth="1"/>
    <col min="12294" max="12294" width="11.7109375" style="53" bestFit="1" customWidth="1"/>
    <col min="12295" max="12296" width="10.7109375" style="53" customWidth="1"/>
    <col min="12297" max="12298" width="9.140625" style="53"/>
    <col min="12299" max="12300" width="10.7109375" style="53" customWidth="1"/>
    <col min="12301" max="12301" width="7.7109375" style="53" customWidth="1"/>
    <col min="12302" max="12302" width="10.7109375" style="53" customWidth="1"/>
    <col min="12303" max="12537" width="9.140625" style="53"/>
    <col min="12538" max="12538" width="5.7109375" style="53" customWidth="1"/>
    <col min="12539" max="12539" width="6.42578125" style="53" bestFit="1" customWidth="1"/>
    <col min="12540" max="12540" width="43.7109375" style="53" customWidth="1"/>
    <col min="12541" max="12541" width="12.140625" style="53" bestFit="1" customWidth="1"/>
    <col min="12542" max="12542" width="11.7109375" style="53" customWidth="1"/>
    <col min="12543" max="12543" width="10.7109375" style="53" customWidth="1"/>
    <col min="12544" max="12544" width="9.7109375" style="53" customWidth="1"/>
    <col min="12545" max="12545" width="12.7109375" style="53" bestFit="1" customWidth="1"/>
    <col min="12546" max="12546" width="11.28515625" style="53" bestFit="1" customWidth="1"/>
    <col min="12547" max="12547" width="9.7109375" style="53" customWidth="1"/>
    <col min="12548" max="12548" width="14.7109375" style="53" customWidth="1"/>
    <col min="12549" max="12549" width="13.42578125" style="53" bestFit="1" customWidth="1"/>
    <col min="12550" max="12550" width="11.7109375" style="53" bestFit="1" customWidth="1"/>
    <col min="12551" max="12552" width="10.7109375" style="53" customWidth="1"/>
    <col min="12553" max="12554" width="9.140625" style="53"/>
    <col min="12555" max="12556" width="10.7109375" style="53" customWidth="1"/>
    <col min="12557" max="12557" width="7.7109375" style="53" customWidth="1"/>
    <col min="12558" max="12558" width="10.7109375" style="53" customWidth="1"/>
    <col min="12559" max="12793" width="9.140625" style="53"/>
    <col min="12794" max="12794" width="5.7109375" style="53" customWidth="1"/>
    <col min="12795" max="12795" width="6.42578125" style="53" bestFit="1" customWidth="1"/>
    <col min="12796" max="12796" width="43.7109375" style="53" customWidth="1"/>
    <col min="12797" max="12797" width="12.140625" style="53" bestFit="1" customWidth="1"/>
    <col min="12798" max="12798" width="11.7109375" style="53" customWidth="1"/>
    <col min="12799" max="12799" width="10.7109375" style="53" customWidth="1"/>
    <col min="12800" max="12800" width="9.7109375" style="53" customWidth="1"/>
    <col min="12801" max="12801" width="12.7109375" style="53" bestFit="1" customWidth="1"/>
    <col min="12802" max="12802" width="11.28515625" style="53" bestFit="1" customWidth="1"/>
    <col min="12803" max="12803" width="9.7109375" style="53" customWidth="1"/>
    <col min="12804" max="12804" width="14.7109375" style="53" customWidth="1"/>
    <col min="12805" max="12805" width="13.42578125" style="53" bestFit="1" customWidth="1"/>
    <col min="12806" max="12806" width="11.7109375" style="53" bestFit="1" customWidth="1"/>
    <col min="12807" max="12808" width="10.7109375" style="53" customWidth="1"/>
    <col min="12809" max="12810" width="9.140625" style="53"/>
    <col min="12811" max="12812" width="10.7109375" style="53" customWidth="1"/>
    <col min="12813" max="12813" width="7.7109375" style="53" customWidth="1"/>
    <col min="12814" max="12814" width="10.7109375" style="53" customWidth="1"/>
    <col min="12815" max="13049" width="9.140625" style="53"/>
    <col min="13050" max="13050" width="5.7109375" style="53" customWidth="1"/>
    <col min="13051" max="13051" width="6.42578125" style="53" bestFit="1" customWidth="1"/>
    <col min="13052" max="13052" width="43.7109375" style="53" customWidth="1"/>
    <col min="13053" max="13053" width="12.140625" style="53" bestFit="1" customWidth="1"/>
    <col min="13054" max="13054" width="11.7109375" style="53" customWidth="1"/>
    <col min="13055" max="13055" width="10.7109375" style="53" customWidth="1"/>
    <col min="13056" max="13056" width="9.7109375" style="53" customWidth="1"/>
    <col min="13057" max="13057" width="12.7109375" style="53" bestFit="1" customWidth="1"/>
    <col min="13058" max="13058" width="11.28515625" style="53" bestFit="1" customWidth="1"/>
    <col min="13059" max="13059" width="9.7109375" style="53" customWidth="1"/>
    <col min="13060" max="13060" width="14.7109375" style="53" customWidth="1"/>
    <col min="13061" max="13061" width="13.42578125" style="53" bestFit="1" customWidth="1"/>
    <col min="13062" max="13062" width="11.7109375" style="53" bestFit="1" customWidth="1"/>
    <col min="13063" max="13064" width="10.7109375" style="53" customWidth="1"/>
    <col min="13065" max="13066" width="9.140625" style="53"/>
    <col min="13067" max="13068" width="10.7109375" style="53" customWidth="1"/>
    <col min="13069" max="13069" width="7.7109375" style="53" customWidth="1"/>
    <col min="13070" max="13070" width="10.7109375" style="53" customWidth="1"/>
    <col min="13071" max="13305" width="9.140625" style="53"/>
    <col min="13306" max="13306" width="5.7109375" style="53" customWidth="1"/>
    <col min="13307" max="13307" width="6.42578125" style="53" bestFit="1" customWidth="1"/>
    <col min="13308" max="13308" width="43.7109375" style="53" customWidth="1"/>
    <col min="13309" max="13309" width="12.140625" style="53" bestFit="1" customWidth="1"/>
    <col min="13310" max="13310" width="11.7109375" style="53" customWidth="1"/>
    <col min="13311" max="13311" width="10.7109375" style="53" customWidth="1"/>
    <col min="13312" max="13312" width="9.7109375" style="53" customWidth="1"/>
    <col min="13313" max="13313" width="12.7109375" style="53" bestFit="1" customWidth="1"/>
    <col min="13314" max="13314" width="11.28515625" style="53" bestFit="1" customWidth="1"/>
    <col min="13315" max="13315" width="9.7109375" style="53" customWidth="1"/>
    <col min="13316" max="13316" width="14.7109375" style="53" customWidth="1"/>
    <col min="13317" max="13317" width="13.42578125" style="53" bestFit="1" customWidth="1"/>
    <col min="13318" max="13318" width="11.7109375" style="53" bestFit="1" customWidth="1"/>
    <col min="13319" max="13320" width="10.7109375" style="53" customWidth="1"/>
    <col min="13321" max="13322" width="9.140625" style="53"/>
    <col min="13323" max="13324" width="10.7109375" style="53" customWidth="1"/>
    <col min="13325" max="13325" width="7.7109375" style="53" customWidth="1"/>
    <col min="13326" max="13326" width="10.7109375" style="53" customWidth="1"/>
    <col min="13327" max="13561" width="9.140625" style="53"/>
    <col min="13562" max="13562" width="5.7109375" style="53" customWidth="1"/>
    <col min="13563" max="13563" width="6.42578125" style="53" bestFit="1" customWidth="1"/>
    <col min="13564" max="13564" width="43.7109375" style="53" customWidth="1"/>
    <col min="13565" max="13565" width="12.140625" style="53" bestFit="1" customWidth="1"/>
    <col min="13566" max="13566" width="11.7109375" style="53" customWidth="1"/>
    <col min="13567" max="13567" width="10.7109375" style="53" customWidth="1"/>
    <col min="13568" max="13568" width="9.7109375" style="53" customWidth="1"/>
    <col min="13569" max="13569" width="12.7109375" style="53" bestFit="1" customWidth="1"/>
    <col min="13570" max="13570" width="11.28515625" style="53" bestFit="1" customWidth="1"/>
    <col min="13571" max="13571" width="9.7109375" style="53" customWidth="1"/>
    <col min="13572" max="13572" width="14.7109375" style="53" customWidth="1"/>
    <col min="13573" max="13573" width="13.42578125" style="53" bestFit="1" customWidth="1"/>
    <col min="13574" max="13574" width="11.7109375" style="53" bestFit="1" customWidth="1"/>
    <col min="13575" max="13576" width="10.7109375" style="53" customWidth="1"/>
    <col min="13577" max="13578" width="9.140625" style="53"/>
    <col min="13579" max="13580" width="10.7109375" style="53" customWidth="1"/>
    <col min="13581" max="13581" width="7.7109375" style="53" customWidth="1"/>
    <col min="13582" max="13582" width="10.7109375" style="53" customWidth="1"/>
    <col min="13583" max="13817" width="9.140625" style="53"/>
    <col min="13818" max="13818" width="5.7109375" style="53" customWidth="1"/>
    <col min="13819" max="13819" width="6.42578125" style="53" bestFit="1" customWidth="1"/>
    <col min="13820" max="13820" width="43.7109375" style="53" customWidth="1"/>
    <col min="13821" max="13821" width="12.140625" style="53" bestFit="1" customWidth="1"/>
    <col min="13822" max="13822" width="11.7109375" style="53" customWidth="1"/>
    <col min="13823" max="13823" width="10.7109375" style="53" customWidth="1"/>
    <col min="13824" max="13824" width="9.7109375" style="53" customWidth="1"/>
    <col min="13825" max="13825" width="12.7109375" style="53" bestFit="1" customWidth="1"/>
    <col min="13826" max="13826" width="11.28515625" style="53" bestFit="1" customWidth="1"/>
    <col min="13827" max="13827" width="9.7109375" style="53" customWidth="1"/>
    <col min="13828" max="13828" width="14.7109375" style="53" customWidth="1"/>
    <col min="13829" max="13829" width="13.42578125" style="53" bestFit="1" customWidth="1"/>
    <col min="13830" max="13830" width="11.7109375" style="53" bestFit="1" customWidth="1"/>
    <col min="13831" max="13832" width="10.7109375" style="53" customWidth="1"/>
    <col min="13833" max="13834" width="9.140625" style="53"/>
    <col min="13835" max="13836" width="10.7109375" style="53" customWidth="1"/>
    <col min="13837" max="13837" width="7.7109375" style="53" customWidth="1"/>
    <col min="13838" max="13838" width="10.7109375" style="53" customWidth="1"/>
    <col min="13839" max="14073" width="9.140625" style="53"/>
    <col min="14074" max="14074" width="5.7109375" style="53" customWidth="1"/>
    <col min="14075" max="14075" width="6.42578125" style="53" bestFit="1" customWidth="1"/>
    <col min="14076" max="14076" width="43.7109375" style="53" customWidth="1"/>
    <col min="14077" max="14077" width="12.140625" style="53" bestFit="1" customWidth="1"/>
    <col min="14078" max="14078" width="11.7109375" style="53" customWidth="1"/>
    <col min="14079" max="14079" width="10.7109375" style="53" customWidth="1"/>
    <col min="14080" max="14080" width="9.7109375" style="53" customWidth="1"/>
    <col min="14081" max="14081" width="12.7109375" style="53" bestFit="1" customWidth="1"/>
    <col min="14082" max="14082" width="11.28515625" style="53" bestFit="1" customWidth="1"/>
    <col min="14083" max="14083" width="9.7109375" style="53" customWidth="1"/>
    <col min="14084" max="14084" width="14.7109375" style="53" customWidth="1"/>
    <col min="14085" max="14085" width="13.42578125" style="53" bestFit="1" customWidth="1"/>
    <col min="14086" max="14086" width="11.7109375" style="53" bestFit="1" customWidth="1"/>
    <col min="14087" max="14088" width="10.7109375" style="53" customWidth="1"/>
    <col min="14089" max="14090" width="9.140625" style="53"/>
    <col min="14091" max="14092" width="10.7109375" style="53" customWidth="1"/>
    <col min="14093" max="14093" width="7.7109375" style="53" customWidth="1"/>
    <col min="14094" max="14094" width="10.7109375" style="53" customWidth="1"/>
    <col min="14095" max="14329" width="9.140625" style="53"/>
    <col min="14330" max="14330" width="5.7109375" style="53" customWidth="1"/>
    <col min="14331" max="14331" width="6.42578125" style="53" bestFit="1" customWidth="1"/>
    <col min="14332" max="14332" width="43.7109375" style="53" customWidth="1"/>
    <col min="14333" max="14333" width="12.140625" style="53" bestFit="1" customWidth="1"/>
    <col min="14334" max="14334" width="11.7109375" style="53" customWidth="1"/>
    <col min="14335" max="14335" width="10.7109375" style="53" customWidth="1"/>
    <col min="14336" max="14336" width="9.7109375" style="53" customWidth="1"/>
    <col min="14337" max="14337" width="12.7109375" style="53" bestFit="1" customWidth="1"/>
    <col min="14338" max="14338" width="11.28515625" style="53" bestFit="1" customWidth="1"/>
    <col min="14339" max="14339" width="9.7109375" style="53" customWidth="1"/>
    <col min="14340" max="14340" width="14.7109375" style="53" customWidth="1"/>
    <col min="14341" max="14341" width="13.42578125" style="53" bestFit="1" customWidth="1"/>
    <col min="14342" max="14342" width="11.7109375" style="53" bestFit="1" customWidth="1"/>
    <col min="14343" max="14344" width="10.7109375" style="53" customWidth="1"/>
    <col min="14345" max="14346" width="9.140625" style="53"/>
    <col min="14347" max="14348" width="10.7109375" style="53" customWidth="1"/>
    <col min="14349" max="14349" width="7.7109375" style="53" customWidth="1"/>
    <col min="14350" max="14350" width="10.7109375" style="53" customWidth="1"/>
    <col min="14351" max="14585" width="9.140625" style="53"/>
    <col min="14586" max="14586" width="5.7109375" style="53" customWidth="1"/>
    <col min="14587" max="14587" width="6.42578125" style="53" bestFit="1" customWidth="1"/>
    <col min="14588" max="14588" width="43.7109375" style="53" customWidth="1"/>
    <col min="14589" max="14589" width="12.140625" style="53" bestFit="1" customWidth="1"/>
    <col min="14590" max="14590" width="11.7109375" style="53" customWidth="1"/>
    <col min="14591" max="14591" width="10.7109375" style="53" customWidth="1"/>
    <col min="14592" max="14592" width="9.7109375" style="53" customWidth="1"/>
    <col min="14593" max="14593" width="12.7109375" style="53" bestFit="1" customWidth="1"/>
    <col min="14594" max="14594" width="11.28515625" style="53" bestFit="1" customWidth="1"/>
    <col min="14595" max="14595" width="9.7109375" style="53" customWidth="1"/>
    <col min="14596" max="14596" width="14.7109375" style="53" customWidth="1"/>
    <col min="14597" max="14597" width="13.42578125" style="53" bestFit="1" customWidth="1"/>
    <col min="14598" max="14598" width="11.7109375" style="53" bestFit="1" customWidth="1"/>
    <col min="14599" max="14600" width="10.7109375" style="53" customWidth="1"/>
    <col min="14601" max="14602" width="9.140625" style="53"/>
    <col min="14603" max="14604" width="10.7109375" style="53" customWidth="1"/>
    <col min="14605" max="14605" width="7.7109375" style="53" customWidth="1"/>
    <col min="14606" max="14606" width="10.7109375" style="53" customWidth="1"/>
    <col min="14607" max="14841" width="9.140625" style="53"/>
    <col min="14842" max="14842" width="5.7109375" style="53" customWidth="1"/>
    <col min="14843" max="14843" width="6.42578125" style="53" bestFit="1" customWidth="1"/>
    <col min="14844" max="14844" width="43.7109375" style="53" customWidth="1"/>
    <col min="14845" max="14845" width="12.140625" style="53" bestFit="1" customWidth="1"/>
    <col min="14846" max="14846" width="11.7109375" style="53" customWidth="1"/>
    <col min="14847" max="14847" width="10.7109375" style="53" customWidth="1"/>
    <col min="14848" max="14848" width="9.7109375" style="53" customWidth="1"/>
    <col min="14849" max="14849" width="12.7109375" style="53" bestFit="1" customWidth="1"/>
    <col min="14850" max="14850" width="11.28515625" style="53" bestFit="1" customWidth="1"/>
    <col min="14851" max="14851" width="9.7109375" style="53" customWidth="1"/>
    <col min="14852" max="14852" width="14.7109375" style="53" customWidth="1"/>
    <col min="14853" max="14853" width="13.42578125" style="53" bestFit="1" customWidth="1"/>
    <col min="14854" max="14854" width="11.7109375" style="53" bestFit="1" customWidth="1"/>
    <col min="14855" max="14856" width="10.7109375" style="53" customWidth="1"/>
    <col min="14857" max="14858" width="9.140625" style="53"/>
    <col min="14859" max="14860" width="10.7109375" style="53" customWidth="1"/>
    <col min="14861" max="14861" width="7.7109375" style="53" customWidth="1"/>
    <col min="14862" max="14862" width="10.7109375" style="53" customWidth="1"/>
    <col min="14863" max="15097" width="9.140625" style="53"/>
    <col min="15098" max="15098" width="5.7109375" style="53" customWidth="1"/>
    <col min="15099" max="15099" width="6.42578125" style="53" bestFit="1" customWidth="1"/>
    <col min="15100" max="15100" width="43.7109375" style="53" customWidth="1"/>
    <col min="15101" max="15101" width="12.140625" style="53" bestFit="1" customWidth="1"/>
    <col min="15102" max="15102" width="11.7109375" style="53" customWidth="1"/>
    <col min="15103" max="15103" width="10.7109375" style="53" customWidth="1"/>
    <col min="15104" max="15104" width="9.7109375" style="53" customWidth="1"/>
    <col min="15105" max="15105" width="12.7109375" style="53" bestFit="1" customWidth="1"/>
    <col min="15106" max="15106" width="11.28515625" style="53" bestFit="1" customWidth="1"/>
    <col min="15107" max="15107" width="9.7109375" style="53" customWidth="1"/>
    <col min="15108" max="15108" width="14.7109375" style="53" customWidth="1"/>
    <col min="15109" max="15109" width="13.42578125" style="53" bestFit="1" customWidth="1"/>
    <col min="15110" max="15110" width="11.7109375" style="53" bestFit="1" customWidth="1"/>
    <col min="15111" max="15112" width="10.7109375" style="53" customWidth="1"/>
    <col min="15113" max="15114" width="9.140625" style="53"/>
    <col min="15115" max="15116" width="10.7109375" style="53" customWidth="1"/>
    <col min="15117" max="15117" width="7.7109375" style="53" customWidth="1"/>
    <col min="15118" max="15118" width="10.7109375" style="53" customWidth="1"/>
    <col min="15119" max="15353" width="9.140625" style="53"/>
    <col min="15354" max="15354" width="5.7109375" style="53" customWidth="1"/>
    <col min="15355" max="15355" width="6.42578125" style="53" bestFit="1" customWidth="1"/>
    <col min="15356" max="15356" width="43.7109375" style="53" customWidth="1"/>
    <col min="15357" max="15357" width="12.140625" style="53" bestFit="1" customWidth="1"/>
    <col min="15358" max="15358" width="11.7109375" style="53" customWidth="1"/>
    <col min="15359" max="15359" width="10.7109375" style="53" customWidth="1"/>
    <col min="15360" max="15360" width="9.7109375" style="53" customWidth="1"/>
    <col min="15361" max="15361" width="12.7109375" style="53" bestFit="1" customWidth="1"/>
    <col min="15362" max="15362" width="11.28515625" style="53" bestFit="1" customWidth="1"/>
    <col min="15363" max="15363" width="9.7109375" style="53" customWidth="1"/>
    <col min="15364" max="15364" width="14.7109375" style="53" customWidth="1"/>
    <col min="15365" max="15365" width="13.42578125" style="53" bestFit="1" customWidth="1"/>
    <col min="15366" max="15366" width="11.7109375" style="53" bestFit="1" customWidth="1"/>
    <col min="15367" max="15368" width="10.7109375" style="53" customWidth="1"/>
    <col min="15369" max="15370" width="9.140625" style="53"/>
    <col min="15371" max="15372" width="10.7109375" style="53" customWidth="1"/>
    <col min="15373" max="15373" width="7.7109375" style="53" customWidth="1"/>
    <col min="15374" max="15374" width="10.7109375" style="53" customWidth="1"/>
    <col min="15375" max="15609" width="9.140625" style="53"/>
    <col min="15610" max="15610" width="5.7109375" style="53" customWidth="1"/>
    <col min="15611" max="15611" width="6.42578125" style="53" bestFit="1" customWidth="1"/>
    <col min="15612" max="15612" width="43.7109375" style="53" customWidth="1"/>
    <col min="15613" max="15613" width="12.140625" style="53" bestFit="1" customWidth="1"/>
    <col min="15614" max="15614" width="11.7109375" style="53" customWidth="1"/>
    <col min="15615" max="15615" width="10.7109375" style="53" customWidth="1"/>
    <col min="15616" max="15616" width="9.7109375" style="53" customWidth="1"/>
    <col min="15617" max="15617" width="12.7109375" style="53" bestFit="1" customWidth="1"/>
    <col min="15618" max="15618" width="11.28515625" style="53" bestFit="1" customWidth="1"/>
    <col min="15619" max="15619" width="9.7109375" style="53" customWidth="1"/>
    <col min="15620" max="15620" width="14.7109375" style="53" customWidth="1"/>
    <col min="15621" max="15621" width="13.42578125" style="53" bestFit="1" customWidth="1"/>
    <col min="15622" max="15622" width="11.7109375" style="53" bestFit="1" customWidth="1"/>
    <col min="15623" max="15624" width="10.7109375" style="53" customWidth="1"/>
    <col min="15625" max="15626" width="9.140625" style="53"/>
    <col min="15627" max="15628" width="10.7109375" style="53" customWidth="1"/>
    <col min="15629" max="15629" width="7.7109375" style="53" customWidth="1"/>
    <col min="15630" max="15630" width="10.7109375" style="53" customWidth="1"/>
    <col min="15631" max="15865" width="9.140625" style="53"/>
    <col min="15866" max="15866" width="5.7109375" style="53" customWidth="1"/>
    <col min="15867" max="15867" width="6.42578125" style="53" bestFit="1" customWidth="1"/>
    <col min="15868" max="15868" width="43.7109375" style="53" customWidth="1"/>
    <col min="15869" max="15869" width="12.140625" style="53" bestFit="1" customWidth="1"/>
    <col min="15870" max="15870" width="11.7109375" style="53" customWidth="1"/>
    <col min="15871" max="15871" width="10.7109375" style="53" customWidth="1"/>
    <col min="15872" max="15872" width="9.7109375" style="53" customWidth="1"/>
    <col min="15873" max="15873" width="12.7109375" style="53" bestFit="1" customWidth="1"/>
    <col min="15874" max="15874" width="11.28515625" style="53" bestFit="1" customWidth="1"/>
    <col min="15875" max="15875" width="9.7109375" style="53" customWidth="1"/>
    <col min="15876" max="15876" width="14.7109375" style="53" customWidth="1"/>
    <col min="15877" max="15877" width="13.42578125" style="53" bestFit="1" customWidth="1"/>
    <col min="15878" max="15878" width="11.7109375" style="53" bestFit="1" customWidth="1"/>
    <col min="15879" max="15880" width="10.7109375" style="53" customWidth="1"/>
    <col min="15881" max="15882" width="9.140625" style="53"/>
    <col min="15883" max="15884" width="10.7109375" style="53" customWidth="1"/>
    <col min="15885" max="15885" width="7.7109375" style="53" customWidth="1"/>
    <col min="15886" max="15886" width="10.7109375" style="53" customWidth="1"/>
    <col min="15887" max="16121" width="9.140625" style="53"/>
    <col min="16122" max="16122" width="5.7109375" style="53" customWidth="1"/>
    <col min="16123" max="16123" width="6.42578125" style="53" bestFit="1" customWidth="1"/>
    <col min="16124" max="16124" width="43.7109375" style="53" customWidth="1"/>
    <col min="16125" max="16125" width="12.140625" style="53" bestFit="1" customWidth="1"/>
    <col min="16126" max="16126" width="11.7109375" style="53" customWidth="1"/>
    <col min="16127" max="16127" width="10.7109375" style="53" customWidth="1"/>
    <col min="16128" max="16128" width="9.7109375" style="53" customWidth="1"/>
    <col min="16129" max="16129" width="12.7109375" style="53" bestFit="1" customWidth="1"/>
    <col min="16130" max="16130" width="11.28515625" style="53" bestFit="1" customWidth="1"/>
    <col min="16131" max="16131" width="9.7109375" style="53" customWidth="1"/>
    <col min="16132" max="16132" width="14.7109375" style="53" customWidth="1"/>
    <col min="16133" max="16133" width="13.42578125" style="53" bestFit="1" customWidth="1"/>
    <col min="16134" max="16134" width="11.7109375" style="53" bestFit="1" customWidth="1"/>
    <col min="16135" max="16136" width="10.7109375" style="53" customWidth="1"/>
    <col min="16137" max="16138" width="9.140625" style="53"/>
    <col min="16139" max="16140" width="10.7109375" style="53" customWidth="1"/>
    <col min="16141" max="16141" width="7.7109375" style="53" customWidth="1"/>
    <col min="16142" max="16142" width="10.7109375" style="53" customWidth="1"/>
    <col min="16143" max="16384" width="9.140625" style="53"/>
  </cols>
  <sheetData>
    <row r="1" spans="2:15" ht="12" customHeight="1">
      <c r="B1" s="2"/>
      <c r="F1" s="228"/>
    </row>
    <row r="2" spans="2:15" s="54" customFormat="1" ht="50.25" customHeight="1">
      <c r="B2" s="223" t="s">
        <v>87</v>
      </c>
      <c r="C2" s="63"/>
      <c r="D2" s="63"/>
      <c r="E2" s="63"/>
      <c r="F2" s="63"/>
      <c r="G2" s="63"/>
      <c r="H2" s="63"/>
      <c r="I2" s="63"/>
    </row>
    <row r="3" spans="2:15" s="54" customFormat="1" ht="5.0999999999999996" customHeight="1" thickBot="1">
      <c r="C3" s="64"/>
      <c r="D3" s="65"/>
      <c r="E3" s="53"/>
      <c r="F3" s="66"/>
      <c r="G3" s="65"/>
      <c r="H3" s="53"/>
      <c r="I3" s="66"/>
    </row>
    <row r="4" spans="2:15" s="54" customFormat="1" ht="24.95" customHeight="1">
      <c r="B4" s="441"/>
      <c r="C4" s="543" t="s">
        <v>6</v>
      </c>
      <c r="D4" s="545" t="s">
        <v>3</v>
      </c>
      <c r="E4" s="539" t="s">
        <v>9</v>
      </c>
      <c r="F4" s="539" t="s">
        <v>10</v>
      </c>
      <c r="G4" s="537" t="s">
        <v>7</v>
      </c>
      <c r="H4" s="539" t="s">
        <v>11</v>
      </c>
      <c r="I4" s="541" t="s">
        <v>12</v>
      </c>
      <c r="J4" s="65"/>
      <c r="K4" s="55"/>
      <c r="L4" s="55"/>
      <c r="M4" s="55"/>
      <c r="N4" s="55"/>
      <c r="O4" s="55"/>
    </row>
    <row r="5" spans="2:15" s="54" customFormat="1" ht="24.95" customHeight="1" thickBot="1">
      <c r="B5" s="440" t="s">
        <v>13</v>
      </c>
      <c r="C5" s="544"/>
      <c r="D5" s="546"/>
      <c r="E5" s="540"/>
      <c r="F5" s="540"/>
      <c r="G5" s="538"/>
      <c r="H5" s="540"/>
      <c r="I5" s="542"/>
      <c r="J5" s="65"/>
      <c r="K5" s="56"/>
      <c r="L5" s="56"/>
      <c r="M5" s="56"/>
      <c r="N5" s="56"/>
      <c r="O5" s="56"/>
    </row>
    <row r="6" spans="2:15" ht="24.95" customHeight="1">
      <c r="B6" s="219" t="s">
        <v>14</v>
      </c>
      <c r="C6" s="149"/>
      <c r="D6" s="150"/>
      <c r="E6" s="151"/>
      <c r="F6" s="151"/>
      <c r="G6" s="150"/>
      <c r="H6" s="151"/>
      <c r="I6" s="151"/>
      <c r="J6" s="66"/>
      <c r="K6" s="67"/>
      <c r="L6" s="67"/>
      <c r="M6" s="57"/>
      <c r="N6" s="58"/>
      <c r="O6" s="54"/>
    </row>
    <row r="7" spans="2:15" ht="18" customHeight="1">
      <c r="B7" s="240" t="s">
        <v>15</v>
      </c>
      <c r="C7" s="241">
        <v>497623</v>
      </c>
      <c r="D7" s="242">
        <v>589705</v>
      </c>
      <c r="E7" s="242">
        <f t="shared" ref="E7:E23" si="0">C7-D7</f>
        <v>-92082</v>
      </c>
      <c r="F7" s="243">
        <f t="shared" ref="F7:F23" si="1">C7/D7-1</f>
        <v>-0.15614926107121352</v>
      </c>
      <c r="G7" s="242">
        <v>505765</v>
      </c>
      <c r="H7" s="242">
        <f>C7-G7</f>
        <v>-8142</v>
      </c>
      <c r="I7" s="243">
        <f>C7/G7-1</f>
        <v>-1.6098385613872002E-2</v>
      </c>
      <c r="J7" s="68"/>
      <c r="K7" s="68"/>
      <c r="L7" s="67"/>
      <c r="M7" s="57"/>
      <c r="N7" s="58"/>
      <c r="O7" s="54"/>
    </row>
    <row r="8" spans="2:15" ht="18" customHeight="1">
      <c r="B8" s="244" t="s">
        <v>16</v>
      </c>
      <c r="C8" s="237">
        <v>1014902</v>
      </c>
      <c r="D8" s="238">
        <v>3056264</v>
      </c>
      <c r="E8" s="238">
        <f t="shared" si="0"/>
        <v>-2041362</v>
      </c>
      <c r="F8" s="239">
        <f t="shared" si="1"/>
        <v>-0.66792724712263074</v>
      </c>
      <c r="G8" s="238">
        <v>3318492</v>
      </c>
      <c r="H8" s="238">
        <f t="shared" ref="H8:H23" si="2">C8-G8</f>
        <v>-2303590</v>
      </c>
      <c r="I8" s="239">
        <f t="shared" ref="I8:I23" si="3">C8/G8-1</f>
        <v>-0.69416771232234398</v>
      </c>
      <c r="J8" s="160"/>
      <c r="K8" s="165"/>
      <c r="L8" s="158"/>
      <c r="M8" s="57"/>
      <c r="N8" s="58"/>
      <c r="O8" s="54"/>
    </row>
    <row r="9" spans="2:15" ht="18" customHeight="1">
      <c r="B9" s="244" t="s">
        <v>17</v>
      </c>
      <c r="C9" s="237">
        <v>193637</v>
      </c>
      <c r="D9" s="238">
        <v>208143</v>
      </c>
      <c r="E9" s="238">
        <f t="shared" si="0"/>
        <v>-14506</v>
      </c>
      <c r="F9" s="239">
        <f t="shared" si="1"/>
        <v>-6.9692471041543524E-2</v>
      </c>
      <c r="G9" s="238">
        <v>207370</v>
      </c>
      <c r="H9" s="238">
        <f t="shared" si="2"/>
        <v>-13733</v>
      </c>
      <c r="I9" s="239">
        <f t="shared" si="3"/>
        <v>-6.6224622655157495E-2</v>
      </c>
      <c r="J9" s="160"/>
      <c r="K9" s="165"/>
      <c r="L9" s="158"/>
      <c r="M9" s="57"/>
      <c r="N9" s="58"/>
      <c r="O9" s="54"/>
    </row>
    <row r="10" spans="2:15" ht="18" customHeight="1">
      <c r="B10" s="244" t="s">
        <v>18</v>
      </c>
      <c r="C10" s="237">
        <v>18331820</v>
      </c>
      <c r="D10" s="238">
        <v>15489497</v>
      </c>
      <c r="E10" s="238">
        <f t="shared" si="0"/>
        <v>2842323</v>
      </c>
      <c r="F10" s="239">
        <f t="shared" si="1"/>
        <v>0.18350001940024252</v>
      </c>
      <c r="G10" s="238">
        <v>14900979</v>
      </c>
      <c r="H10" s="238">
        <f t="shared" si="2"/>
        <v>3430841</v>
      </c>
      <c r="I10" s="239">
        <f t="shared" si="3"/>
        <v>0.23024265721064374</v>
      </c>
      <c r="J10" s="69"/>
      <c r="L10" s="59"/>
    </row>
    <row r="11" spans="2:15" ht="18" customHeight="1">
      <c r="B11" s="244" t="s">
        <v>19</v>
      </c>
      <c r="C11" s="245">
        <v>3076556</v>
      </c>
      <c r="D11" s="246">
        <v>3086815</v>
      </c>
      <c r="E11" s="238">
        <f t="shared" si="0"/>
        <v>-10259</v>
      </c>
      <c r="F11" s="239">
        <f t="shared" si="1"/>
        <v>-3.3234903938201832E-3</v>
      </c>
      <c r="G11" s="246">
        <v>3149620</v>
      </c>
      <c r="H11" s="238">
        <f t="shared" si="2"/>
        <v>-73064</v>
      </c>
      <c r="I11" s="239">
        <f t="shared" si="3"/>
        <v>-2.3197719089921964E-2</v>
      </c>
      <c r="J11" s="66"/>
      <c r="L11" s="59"/>
    </row>
    <row r="12" spans="2:15" ht="18" customHeight="1">
      <c r="B12" s="244" t="s">
        <v>20</v>
      </c>
      <c r="C12" s="237">
        <v>3329046</v>
      </c>
      <c r="D12" s="238">
        <v>4129756</v>
      </c>
      <c r="E12" s="238">
        <f t="shared" si="0"/>
        <v>-800710</v>
      </c>
      <c r="F12" s="239">
        <f t="shared" si="1"/>
        <v>-0.19388796819957399</v>
      </c>
      <c r="G12" s="238">
        <v>4118005</v>
      </c>
      <c r="H12" s="238">
        <f t="shared" si="2"/>
        <v>-788959</v>
      </c>
      <c r="I12" s="239">
        <f t="shared" si="3"/>
        <v>-0.19158767412861322</v>
      </c>
      <c r="J12" s="159"/>
      <c r="K12" s="164"/>
      <c r="L12" s="158"/>
    </row>
    <row r="13" spans="2:15" ht="18" customHeight="1">
      <c r="B13" s="244" t="s">
        <v>21</v>
      </c>
      <c r="C13" s="237">
        <v>84946817</v>
      </c>
      <c r="D13" s="238">
        <v>88421467</v>
      </c>
      <c r="E13" s="238">
        <f t="shared" si="0"/>
        <v>-3474650</v>
      </c>
      <c r="F13" s="239">
        <f t="shared" si="1"/>
        <v>-3.9296452749421174E-2</v>
      </c>
      <c r="G13" s="238">
        <v>89846392</v>
      </c>
      <c r="H13" s="238">
        <f t="shared" si="2"/>
        <v>-4899575</v>
      </c>
      <c r="I13" s="239">
        <f t="shared" si="3"/>
        <v>-5.4532796375395876E-2</v>
      </c>
      <c r="J13" s="66"/>
    </row>
    <row r="14" spans="2:15" ht="18" customHeight="1">
      <c r="B14" s="244" t="s">
        <v>22</v>
      </c>
      <c r="C14" s="237">
        <v>615897</v>
      </c>
      <c r="D14" s="238">
        <v>253609</v>
      </c>
      <c r="E14" s="238">
        <f t="shared" si="0"/>
        <v>362288</v>
      </c>
      <c r="F14" s="239">
        <f t="shared" si="1"/>
        <v>1.4285297446068554</v>
      </c>
      <c r="G14" s="238">
        <v>294878</v>
      </c>
      <c r="H14" s="238">
        <f t="shared" si="2"/>
        <v>321019</v>
      </c>
      <c r="I14" s="239">
        <f t="shared" si="3"/>
        <v>1.088650221447514</v>
      </c>
      <c r="J14" s="66"/>
    </row>
    <row r="15" spans="2:15" ht="18" customHeight="1">
      <c r="B15" s="244" t="s">
        <v>23</v>
      </c>
      <c r="C15" s="237">
        <v>53668</v>
      </c>
      <c r="D15" s="238">
        <v>33380</v>
      </c>
      <c r="E15" s="238">
        <f>(C15-D15)</f>
        <v>20288</v>
      </c>
      <c r="F15" s="239">
        <f t="shared" si="1"/>
        <v>0.60778909526662672</v>
      </c>
      <c r="G15" s="238">
        <v>45164</v>
      </c>
      <c r="H15" s="238">
        <f t="shared" si="2"/>
        <v>8504</v>
      </c>
      <c r="I15" s="239">
        <f t="shared" si="3"/>
        <v>0.18829155964927824</v>
      </c>
      <c r="J15" s="66"/>
    </row>
    <row r="16" spans="2:15" ht="18" customHeight="1">
      <c r="B16" s="244" t="s">
        <v>24</v>
      </c>
      <c r="C16" s="237">
        <v>314143</v>
      </c>
      <c r="D16" s="238">
        <v>411886</v>
      </c>
      <c r="E16" s="238">
        <f t="shared" si="0"/>
        <v>-97743</v>
      </c>
      <c r="F16" s="239">
        <f t="shared" si="1"/>
        <v>-0.23730595358909989</v>
      </c>
      <c r="G16" s="238">
        <v>421918</v>
      </c>
      <c r="H16" s="238">
        <f t="shared" si="2"/>
        <v>-107775</v>
      </c>
      <c r="I16" s="239">
        <f t="shared" si="3"/>
        <v>-0.25544063064386924</v>
      </c>
      <c r="J16" s="66"/>
    </row>
    <row r="17" spans="2:10" ht="18" customHeight="1">
      <c r="B17" s="244" t="s">
        <v>25</v>
      </c>
      <c r="C17" s="237">
        <v>1741474</v>
      </c>
      <c r="D17" s="238">
        <v>1798353</v>
      </c>
      <c r="E17" s="238">
        <f t="shared" si="0"/>
        <v>-56879</v>
      </c>
      <c r="F17" s="239">
        <f t="shared" si="1"/>
        <v>-3.1628384416185207E-2</v>
      </c>
      <c r="G17" s="238">
        <v>1908712</v>
      </c>
      <c r="H17" s="238">
        <f t="shared" si="2"/>
        <v>-167238</v>
      </c>
      <c r="I17" s="239">
        <f t="shared" si="3"/>
        <v>-8.7618247278793193E-2</v>
      </c>
      <c r="J17" s="66"/>
    </row>
    <row r="18" spans="2:10" ht="18" customHeight="1">
      <c r="B18" s="244" t="s">
        <v>26</v>
      </c>
      <c r="C18" s="237">
        <v>2883252</v>
      </c>
      <c r="D18" s="238">
        <v>2918509</v>
      </c>
      <c r="E18" s="238">
        <f t="shared" si="0"/>
        <v>-35257</v>
      </c>
      <c r="F18" s="239">
        <f t="shared" si="1"/>
        <v>-1.2080483561983213E-2</v>
      </c>
      <c r="G18" s="238">
        <v>2938448</v>
      </c>
      <c r="H18" s="238">
        <f t="shared" si="2"/>
        <v>-55196</v>
      </c>
      <c r="I18" s="239">
        <f t="shared" si="3"/>
        <v>-1.8784065601977651E-2</v>
      </c>
    </row>
    <row r="19" spans="2:10" s="59" customFormat="1" ht="15" customHeight="1">
      <c r="B19" s="442" t="s">
        <v>27</v>
      </c>
      <c r="C19" s="248">
        <v>2511679</v>
      </c>
      <c r="D19" s="249">
        <v>2511679</v>
      </c>
      <c r="E19" s="250">
        <f t="shared" si="0"/>
        <v>0</v>
      </c>
      <c r="F19" s="251">
        <f t="shared" si="1"/>
        <v>0</v>
      </c>
      <c r="G19" s="249">
        <v>2536574</v>
      </c>
      <c r="H19" s="249">
        <f t="shared" si="2"/>
        <v>-24895</v>
      </c>
      <c r="I19" s="252">
        <f t="shared" si="3"/>
        <v>-9.8144189761465439E-3</v>
      </c>
    </row>
    <row r="20" spans="2:10" ht="18" customHeight="1">
      <c r="B20" s="244" t="s">
        <v>28</v>
      </c>
      <c r="C20" s="237">
        <v>2566942</v>
      </c>
      <c r="D20" s="238">
        <v>2833188</v>
      </c>
      <c r="E20" s="238">
        <f t="shared" si="0"/>
        <v>-266246</v>
      </c>
      <c r="F20" s="239">
        <f t="shared" si="1"/>
        <v>-9.3973996783835001E-2</v>
      </c>
      <c r="G20" s="238">
        <v>2385593</v>
      </c>
      <c r="H20" s="238">
        <f t="shared" si="2"/>
        <v>181349</v>
      </c>
      <c r="I20" s="239">
        <f t="shared" si="3"/>
        <v>7.6018415546994067E-2</v>
      </c>
    </row>
    <row r="21" spans="2:10" ht="18" customHeight="1">
      <c r="B21" s="244" t="s">
        <v>29</v>
      </c>
      <c r="C21" s="237">
        <v>195469</v>
      </c>
      <c r="D21" s="238">
        <v>79877</v>
      </c>
      <c r="E21" s="238">
        <f>C21-D21</f>
        <v>115592</v>
      </c>
      <c r="F21" s="239">
        <f t="shared" si="1"/>
        <v>1.4471249546177249</v>
      </c>
      <c r="G21" s="238">
        <v>20448</v>
      </c>
      <c r="H21" s="238">
        <f t="shared" si="2"/>
        <v>175021</v>
      </c>
      <c r="I21" s="239" t="s">
        <v>1</v>
      </c>
    </row>
    <row r="22" spans="2:10" ht="18" customHeight="1">
      <c r="B22" s="253" t="s">
        <v>30</v>
      </c>
      <c r="C22" s="254">
        <v>777806</v>
      </c>
      <c r="D22" s="255">
        <v>931388</v>
      </c>
      <c r="E22" s="255">
        <f t="shared" si="0"/>
        <v>-153582</v>
      </c>
      <c r="F22" s="256">
        <f t="shared" si="1"/>
        <v>-0.16489583288597232</v>
      </c>
      <c r="G22" s="255">
        <v>939797</v>
      </c>
      <c r="H22" s="255">
        <f t="shared" si="2"/>
        <v>-161991</v>
      </c>
      <c r="I22" s="256">
        <f t="shared" si="3"/>
        <v>-0.17236807523326847</v>
      </c>
    </row>
    <row r="23" spans="2:10" ht="20.100000000000001" customHeight="1" thickBot="1">
      <c r="B23" s="218" t="s">
        <v>31</v>
      </c>
      <c r="C23" s="199">
        <f>SUM(C7:C22)-C19</f>
        <v>120539052</v>
      </c>
      <c r="D23" s="200">
        <f>SUM(D7:D22)-D19</f>
        <v>124241837</v>
      </c>
      <c r="E23" s="200">
        <f t="shared" si="0"/>
        <v>-3702785</v>
      </c>
      <c r="F23" s="201">
        <f t="shared" si="1"/>
        <v>-2.9803044525170685E-2</v>
      </c>
      <c r="G23" s="200">
        <f>SUM(G7:G22)-G19</f>
        <v>125001581</v>
      </c>
      <c r="H23" s="200">
        <f t="shared" si="2"/>
        <v>-4462529</v>
      </c>
      <c r="I23" s="201">
        <f t="shared" si="3"/>
        <v>-3.5699780469176656E-2</v>
      </c>
    </row>
    <row r="24" spans="2:10" ht="5.0999999999999996" customHeight="1">
      <c r="B24" s="153"/>
      <c r="C24" s="152"/>
      <c r="D24" s="153"/>
      <c r="E24" s="154"/>
      <c r="F24" s="154"/>
      <c r="G24" s="153"/>
      <c r="H24" s="154"/>
      <c r="I24" s="154"/>
    </row>
    <row r="25" spans="2:10" ht="24.95" customHeight="1">
      <c r="B25" s="219" t="s">
        <v>32</v>
      </c>
      <c r="C25" s="176"/>
      <c r="D25" s="150"/>
      <c r="E25" s="155"/>
      <c r="F25" s="155"/>
      <c r="G25" s="150"/>
      <c r="H25" s="155"/>
      <c r="I25" s="155"/>
    </row>
    <row r="26" spans="2:10" ht="18" customHeight="1">
      <c r="B26" s="240" t="s">
        <v>33</v>
      </c>
      <c r="C26" s="241">
        <v>15588229</v>
      </c>
      <c r="D26" s="242">
        <v>15017266</v>
      </c>
      <c r="E26" s="242">
        <f t="shared" ref="E26:E38" si="4">C26-D26</f>
        <v>570963</v>
      </c>
      <c r="F26" s="243">
        <f t="shared" ref="F26:F31" si="5">C26/D26-1</f>
        <v>3.8020435943533215E-2</v>
      </c>
      <c r="G26" s="242">
        <v>15066091</v>
      </c>
      <c r="H26" s="242">
        <f t="shared" ref="H26:H40" si="6">C26-G26</f>
        <v>522138</v>
      </c>
      <c r="I26" s="243">
        <f t="shared" ref="I26:I40" si="7">C26/G26-1</f>
        <v>3.4656501145519325E-2</v>
      </c>
    </row>
    <row r="27" spans="2:10" ht="18" customHeight="1">
      <c r="B27" s="244" t="s">
        <v>34</v>
      </c>
      <c r="C27" s="237">
        <v>45581825</v>
      </c>
      <c r="D27" s="238">
        <v>50702157</v>
      </c>
      <c r="E27" s="238">
        <f t="shared" si="4"/>
        <v>-5120332</v>
      </c>
      <c r="F27" s="239">
        <f t="shared" si="5"/>
        <v>-0.10098844512670335</v>
      </c>
      <c r="G27" s="238">
        <v>51222883</v>
      </c>
      <c r="H27" s="238">
        <f t="shared" si="6"/>
        <v>-5641058</v>
      </c>
      <c r="I27" s="239">
        <f t="shared" si="7"/>
        <v>-0.11012769429631675</v>
      </c>
      <c r="J27" s="70"/>
    </row>
    <row r="28" spans="2:10" ht="18" customHeight="1">
      <c r="B28" s="244" t="s">
        <v>35</v>
      </c>
      <c r="C28" s="237">
        <v>42271880</v>
      </c>
      <c r="D28" s="238">
        <v>41901779</v>
      </c>
      <c r="E28" s="238">
        <f t="shared" si="4"/>
        <v>370101</v>
      </c>
      <c r="F28" s="239">
        <f t="shared" si="5"/>
        <v>8.8325844112728813E-3</v>
      </c>
      <c r="G28" s="238">
        <v>41545618</v>
      </c>
      <c r="H28" s="238">
        <f t="shared" si="6"/>
        <v>726262</v>
      </c>
      <c r="I28" s="239">
        <f t="shared" si="7"/>
        <v>1.7481073455207774E-2</v>
      </c>
      <c r="J28" s="61"/>
    </row>
    <row r="29" spans="2:10" ht="18" customHeight="1">
      <c r="B29" s="244" t="s">
        <v>36</v>
      </c>
      <c r="C29" s="237">
        <v>586243</v>
      </c>
      <c r="D29" s="238">
        <v>1396350</v>
      </c>
      <c r="E29" s="238">
        <f t="shared" si="4"/>
        <v>-810107</v>
      </c>
      <c r="F29" s="239">
        <f t="shared" si="5"/>
        <v>-0.58016041823325093</v>
      </c>
      <c r="G29" s="238">
        <v>1294108</v>
      </c>
      <c r="H29" s="238">
        <f t="shared" si="6"/>
        <v>-707865</v>
      </c>
      <c r="I29" s="239">
        <f t="shared" si="7"/>
        <v>-0.54699066847589228</v>
      </c>
      <c r="J29" s="71"/>
    </row>
    <row r="30" spans="2:10" ht="18" customHeight="1">
      <c r="B30" s="244" t="s">
        <v>22</v>
      </c>
      <c r="C30" s="237">
        <v>806325</v>
      </c>
      <c r="D30" s="238">
        <v>483545</v>
      </c>
      <c r="E30" s="238">
        <f t="shared" si="4"/>
        <v>322780</v>
      </c>
      <c r="F30" s="239">
        <f t="shared" si="5"/>
        <v>0.66752835827068835</v>
      </c>
      <c r="G30" s="238">
        <v>936894</v>
      </c>
      <c r="H30" s="238">
        <f t="shared" si="6"/>
        <v>-130569</v>
      </c>
      <c r="I30" s="239">
        <f t="shared" si="7"/>
        <v>-0.13936368468578086</v>
      </c>
    </row>
    <row r="31" spans="2:10" ht="18" customHeight="1">
      <c r="B31" s="244" t="s">
        <v>37</v>
      </c>
      <c r="C31" s="237">
        <v>732156</v>
      </c>
      <c r="D31" s="238">
        <v>756359</v>
      </c>
      <c r="E31" s="238">
        <f t="shared" si="4"/>
        <v>-24203</v>
      </c>
      <c r="F31" s="239">
        <f t="shared" si="5"/>
        <v>-3.199935480373739E-2</v>
      </c>
      <c r="G31" s="238">
        <v>619552</v>
      </c>
      <c r="H31" s="238">
        <f t="shared" si="6"/>
        <v>112604</v>
      </c>
      <c r="I31" s="239">
        <f t="shared" si="7"/>
        <v>0.18175068436547703</v>
      </c>
    </row>
    <row r="32" spans="2:10" ht="18" customHeight="1">
      <c r="B32" s="244" t="s">
        <v>38</v>
      </c>
      <c r="C32" s="245">
        <v>2673720</v>
      </c>
      <c r="D32" s="246">
        <v>2111533</v>
      </c>
      <c r="E32" s="238">
        <f t="shared" si="4"/>
        <v>562187</v>
      </c>
      <c r="F32" s="239">
        <f t="shared" ref="F32:F38" si="8">C32/D32-1</f>
        <v>0.26624589812235944</v>
      </c>
      <c r="G32" s="246">
        <v>2781684</v>
      </c>
      <c r="H32" s="238">
        <f t="shared" si="6"/>
        <v>-107964</v>
      </c>
      <c r="I32" s="239">
        <f t="shared" si="7"/>
        <v>-3.8812460365735268E-2</v>
      </c>
    </row>
    <row r="33" spans="2:9" ht="18" customHeight="1">
      <c r="B33" s="244" t="s">
        <v>39</v>
      </c>
      <c r="C33" s="237">
        <v>383871</v>
      </c>
      <c r="D33" s="238">
        <v>382262</v>
      </c>
      <c r="E33" s="238">
        <f t="shared" si="4"/>
        <v>1609</v>
      </c>
      <c r="F33" s="239">
        <f t="shared" si="8"/>
        <v>4.2091549774760928E-3</v>
      </c>
      <c r="G33" s="238">
        <v>373165</v>
      </c>
      <c r="H33" s="238">
        <f t="shared" si="6"/>
        <v>10706</v>
      </c>
      <c r="I33" s="239">
        <f t="shared" si="7"/>
        <v>2.8689721704875826E-2</v>
      </c>
    </row>
    <row r="34" spans="2:9" ht="18" customHeight="1">
      <c r="B34" s="244" t="s">
        <v>40</v>
      </c>
      <c r="C34" s="237">
        <f>C35+C36</f>
        <v>282886</v>
      </c>
      <c r="D34" s="238">
        <f>D35+D36</f>
        <v>309219</v>
      </c>
      <c r="E34" s="238">
        <f t="shared" si="4"/>
        <v>-26333</v>
      </c>
      <c r="F34" s="239">
        <f t="shared" si="8"/>
        <v>-8.5159708814788182E-2</v>
      </c>
      <c r="G34" s="238">
        <f t="shared" ref="G34" si="9">G35+G36</f>
        <v>314808</v>
      </c>
      <c r="H34" s="238">
        <f t="shared" si="6"/>
        <v>-31922</v>
      </c>
      <c r="I34" s="239">
        <f t="shared" si="7"/>
        <v>-0.10140148916164771</v>
      </c>
    </row>
    <row r="35" spans="2:9" s="62" customFormat="1" ht="15.95" customHeight="1">
      <c r="B35" s="443" t="s">
        <v>41</v>
      </c>
      <c r="C35" s="237">
        <v>80000</v>
      </c>
      <c r="D35" s="238">
        <v>77387</v>
      </c>
      <c r="E35" s="238">
        <f t="shared" si="4"/>
        <v>2613</v>
      </c>
      <c r="F35" s="239">
        <f t="shared" si="8"/>
        <v>3.3765361107162661E-2</v>
      </c>
      <c r="G35" s="238">
        <v>77462</v>
      </c>
      <c r="H35" s="238">
        <f t="shared" si="6"/>
        <v>2538</v>
      </c>
      <c r="I35" s="239">
        <f t="shared" si="7"/>
        <v>3.2764452247553644E-2</v>
      </c>
    </row>
    <row r="36" spans="2:9" s="62" customFormat="1" ht="15.95" customHeight="1">
      <c r="B36" s="443" t="s">
        <v>42</v>
      </c>
      <c r="C36" s="237">
        <v>202886</v>
      </c>
      <c r="D36" s="238">
        <v>231832</v>
      </c>
      <c r="E36" s="238">
        <f t="shared" si="4"/>
        <v>-28946</v>
      </c>
      <c r="F36" s="239">
        <f t="shared" si="8"/>
        <v>-0.12485765554366957</v>
      </c>
      <c r="G36" s="238">
        <v>237346</v>
      </c>
      <c r="H36" s="238">
        <f t="shared" si="6"/>
        <v>-34460</v>
      </c>
      <c r="I36" s="239">
        <f t="shared" si="7"/>
        <v>-0.14518888036874433</v>
      </c>
    </row>
    <row r="37" spans="2:9" ht="30" customHeight="1">
      <c r="B37" s="247" t="s">
        <v>43</v>
      </c>
      <c r="C37" s="237">
        <v>10650908</v>
      </c>
      <c r="D37" s="238">
        <v>10088562</v>
      </c>
      <c r="E37" s="238">
        <f>C37-D37</f>
        <v>562346</v>
      </c>
      <c r="F37" s="239">
        <f>C37/D37-1</f>
        <v>5.5740947024957466E-2</v>
      </c>
      <c r="G37" s="238">
        <v>9907258</v>
      </c>
      <c r="H37" s="238">
        <f t="shared" si="6"/>
        <v>743650</v>
      </c>
      <c r="I37" s="239">
        <f t="shared" si="7"/>
        <v>7.5061131949930138E-2</v>
      </c>
    </row>
    <row r="38" spans="2:9" ht="18" customHeight="1">
      <c r="B38" s="244" t="s">
        <v>44</v>
      </c>
      <c r="C38" s="237">
        <v>831177</v>
      </c>
      <c r="D38" s="238">
        <v>841975</v>
      </c>
      <c r="E38" s="238">
        <f t="shared" si="4"/>
        <v>-10798</v>
      </c>
      <c r="F38" s="239">
        <f t="shared" si="8"/>
        <v>-1.2824608806674798E-2</v>
      </c>
      <c r="G38" s="238">
        <v>837576</v>
      </c>
      <c r="H38" s="238">
        <f t="shared" si="6"/>
        <v>-6399</v>
      </c>
      <c r="I38" s="239">
        <f t="shared" si="7"/>
        <v>-7.6399037221697164E-3</v>
      </c>
    </row>
    <row r="39" spans="2:9" ht="18" customHeight="1">
      <c r="B39" s="253" t="s">
        <v>45</v>
      </c>
      <c r="C39" s="254">
        <v>149832</v>
      </c>
      <c r="D39" s="255">
        <v>250830</v>
      </c>
      <c r="E39" s="238" t="s">
        <v>4</v>
      </c>
      <c r="F39" s="239" t="s">
        <v>4</v>
      </c>
      <c r="G39" s="255">
        <v>101944</v>
      </c>
      <c r="H39" s="257">
        <f t="shared" si="6"/>
        <v>47888</v>
      </c>
      <c r="I39" s="258">
        <f t="shared" si="7"/>
        <v>0.46974809699442832</v>
      </c>
    </row>
    <row r="40" spans="2:9" ht="20.100000000000001" customHeight="1" thickBot="1">
      <c r="B40" s="259" t="s">
        <v>46</v>
      </c>
      <c r="C40" s="260">
        <f>SUM(C26:C39)-C35-C36</f>
        <v>120539052</v>
      </c>
      <c r="D40" s="261">
        <f>SUM(D26:D39)-D35-D36</f>
        <v>124241837</v>
      </c>
      <c r="E40" s="261">
        <f>C40-D40</f>
        <v>-3702785</v>
      </c>
      <c r="F40" s="262">
        <f>C40/D40-1</f>
        <v>-2.9803044525170685E-2</v>
      </c>
      <c r="G40" s="261">
        <f>SUM(G26:G34)+SUM(G37:G39)</f>
        <v>125001581</v>
      </c>
      <c r="H40" s="261">
        <f t="shared" si="6"/>
        <v>-4462529</v>
      </c>
      <c r="I40" s="262">
        <f t="shared" si="7"/>
        <v>-3.5699780469176656E-2</v>
      </c>
    </row>
    <row r="41" spans="2:9" ht="5.0999999999999996" customHeight="1">
      <c r="C41" s="72"/>
      <c r="D41" s="66"/>
      <c r="F41" s="66"/>
      <c r="G41" s="66"/>
      <c r="I41" s="66"/>
    </row>
    <row r="42" spans="2:9" ht="20.100000000000001" customHeight="1"/>
    <row r="43" spans="2:9">
      <c r="D43" s="73"/>
      <c r="E43" s="73"/>
      <c r="F43" s="73"/>
      <c r="G43" s="73"/>
      <c r="H43" s="73"/>
      <c r="I43" s="73"/>
    </row>
    <row r="44" spans="2:9">
      <c r="C44" s="74"/>
      <c r="D44" s="75"/>
      <c r="E44" s="75"/>
      <c r="F44" s="75"/>
      <c r="G44" s="217"/>
      <c r="H44" s="217"/>
      <c r="I44" s="217"/>
    </row>
    <row r="45" spans="2:9">
      <c r="C45" s="76"/>
      <c r="D45" s="77"/>
      <c r="E45" s="77"/>
      <c r="F45" s="77"/>
      <c r="G45" s="77"/>
      <c r="H45" s="77"/>
      <c r="I45" s="77"/>
    </row>
    <row r="46" spans="2:9">
      <c r="C46" s="78"/>
      <c r="D46" s="77"/>
      <c r="E46" s="77"/>
      <c r="F46" s="77"/>
      <c r="G46" s="77"/>
      <c r="H46" s="77"/>
      <c r="I46" s="77"/>
    </row>
    <row r="47" spans="2:9">
      <c r="C47" s="78"/>
      <c r="D47" s="77"/>
      <c r="E47" s="77"/>
      <c r="F47" s="77"/>
      <c r="G47" s="77"/>
      <c r="H47" s="77"/>
      <c r="I47" s="77"/>
    </row>
    <row r="48" spans="2:9">
      <c r="C48" s="78"/>
      <c r="D48" s="77"/>
      <c r="E48" s="77"/>
      <c r="F48" s="77"/>
      <c r="G48" s="77"/>
      <c r="H48" s="77"/>
      <c r="I48" s="77"/>
    </row>
    <row r="49" spans="3:9">
      <c r="C49" s="79"/>
      <c r="D49" s="80"/>
      <c r="E49" s="80"/>
      <c r="F49" s="80"/>
      <c r="G49" s="80"/>
      <c r="H49" s="80"/>
      <c r="I49" s="80"/>
    </row>
    <row r="50" spans="3:9">
      <c r="D50" s="62"/>
      <c r="E50" s="62"/>
      <c r="F50" s="62"/>
      <c r="G50" s="62"/>
      <c r="H50" s="62"/>
      <c r="I50" s="62"/>
    </row>
    <row r="51" spans="3:9">
      <c r="D51" s="62"/>
      <c r="E51" s="62"/>
      <c r="F51" s="62"/>
      <c r="G51" s="62"/>
      <c r="H51" s="62"/>
      <c r="I51" s="62"/>
    </row>
  </sheetData>
  <mergeCells count="7">
    <mergeCell ref="G4:G5"/>
    <mergeCell ref="H4:H5"/>
    <mergeCell ref="I4:I5"/>
    <mergeCell ref="C4:C5"/>
    <mergeCell ref="D4:D5"/>
    <mergeCell ref="E4:E5"/>
    <mergeCell ref="F4:F5"/>
  </mergeCells>
  <printOptions horizontalCentered="1"/>
  <pageMargins left="0.39370078740157483" right="0.39370078740157483" top="0.78740157480314965" bottom="0.78740157480314965" header="0.15748031496062992" footer="0.19685039370078741"/>
  <pageSetup paperSize="9" scale="65" orientation="portrait" r:id="rId1"/>
  <headerFooter alignWithMargins="0"/>
  <ignoredErrors>
    <ignoredError sqref="E15" formula="1"/>
    <ignoredError sqref="G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69"/>
  <sheetViews>
    <sheetView showGridLines="0" zoomScale="80" zoomScaleNormal="80" zoomScaleSheetLayoutView="90" workbookViewId="0"/>
  </sheetViews>
  <sheetFormatPr defaultRowHeight="12.75"/>
  <cols>
    <col min="1" max="1" width="3.140625" style="5" customWidth="1"/>
    <col min="2" max="2" width="103.140625" style="5" customWidth="1"/>
    <col min="3" max="4" width="13.7109375" style="44" customWidth="1"/>
    <col min="5" max="6" width="11.7109375" style="44" customWidth="1"/>
    <col min="7" max="8" width="13.7109375" style="44" customWidth="1"/>
    <col min="9" max="10" width="11.7109375" style="44" customWidth="1"/>
    <col min="11" max="11" width="13.7109375" style="44" customWidth="1"/>
    <col min="12" max="213" width="9.140625" style="5"/>
    <col min="214" max="214" width="3.140625" style="5" customWidth="1"/>
    <col min="215" max="215" width="6.7109375" style="5" customWidth="1"/>
    <col min="216" max="216" width="43.7109375" style="5" customWidth="1"/>
    <col min="217" max="218" width="10.7109375" style="5" customWidth="1"/>
    <col min="219" max="219" width="9.5703125" style="5" bestFit="1" customWidth="1"/>
    <col min="220" max="220" width="8.7109375" style="5" customWidth="1"/>
    <col min="221" max="222" width="10.7109375" style="5" customWidth="1"/>
    <col min="223" max="223" width="9.42578125" style="5" bestFit="1" customWidth="1"/>
    <col min="224" max="224" width="8.7109375" style="5" customWidth="1"/>
    <col min="225" max="225" width="11.7109375" style="5" customWidth="1"/>
    <col min="226" max="226" width="1.28515625" style="5" customWidth="1"/>
    <col min="227" max="227" width="11.140625" style="5" bestFit="1" customWidth="1"/>
    <col min="228" max="228" width="11.140625" style="5" customWidth="1"/>
    <col min="229" max="229" width="9.7109375" style="5" customWidth="1"/>
    <col min="230" max="230" width="11.140625" style="5" bestFit="1" customWidth="1"/>
    <col min="231" max="231" width="11.28515625" style="5" bestFit="1" customWidth="1"/>
    <col min="232" max="232" width="9.140625" style="5"/>
    <col min="233" max="233" width="10.140625" style="5" bestFit="1" customWidth="1"/>
    <col min="234" max="234" width="12.7109375" style="5" bestFit="1" customWidth="1"/>
    <col min="235" max="235" width="13.28515625" style="5" bestFit="1" customWidth="1"/>
    <col min="236" max="236" width="11.85546875" style="5" customWidth="1"/>
    <col min="237" max="237" width="9.5703125" style="5" customWidth="1"/>
    <col min="238" max="238" width="20" style="5" customWidth="1"/>
    <col min="239" max="469" width="9.140625" style="5"/>
    <col min="470" max="470" width="3.140625" style="5" customWidth="1"/>
    <col min="471" max="471" width="6.7109375" style="5" customWidth="1"/>
    <col min="472" max="472" width="43.7109375" style="5" customWidth="1"/>
    <col min="473" max="474" width="10.7109375" style="5" customWidth="1"/>
    <col min="475" max="475" width="9.5703125" style="5" bestFit="1" customWidth="1"/>
    <col min="476" max="476" width="8.7109375" style="5" customWidth="1"/>
    <col min="477" max="478" width="10.7109375" style="5" customWidth="1"/>
    <col min="479" max="479" width="9.42578125" style="5" bestFit="1" customWidth="1"/>
    <col min="480" max="480" width="8.7109375" style="5" customWidth="1"/>
    <col min="481" max="481" width="11.7109375" style="5" customWidth="1"/>
    <col min="482" max="482" width="1.28515625" style="5" customWidth="1"/>
    <col min="483" max="483" width="11.140625" style="5" bestFit="1" customWidth="1"/>
    <col min="484" max="484" width="11.140625" style="5" customWidth="1"/>
    <col min="485" max="485" width="9.7109375" style="5" customWidth="1"/>
    <col min="486" max="486" width="11.140625" style="5" bestFit="1" customWidth="1"/>
    <col min="487" max="487" width="11.28515625" style="5" bestFit="1" customWidth="1"/>
    <col min="488" max="488" width="9.140625" style="5"/>
    <col min="489" max="489" width="10.140625" style="5" bestFit="1" customWidth="1"/>
    <col min="490" max="490" width="12.7109375" style="5" bestFit="1" customWidth="1"/>
    <col min="491" max="491" width="13.28515625" style="5" bestFit="1" customWidth="1"/>
    <col min="492" max="492" width="11.85546875" style="5" customWidth="1"/>
    <col min="493" max="493" width="9.5703125" style="5" customWidth="1"/>
    <col min="494" max="494" width="20" style="5" customWidth="1"/>
    <col min="495" max="725" width="9.140625" style="5"/>
    <col min="726" max="726" width="3.140625" style="5" customWidth="1"/>
    <col min="727" max="727" width="6.7109375" style="5" customWidth="1"/>
    <col min="728" max="728" width="43.7109375" style="5" customWidth="1"/>
    <col min="729" max="730" width="10.7109375" style="5" customWidth="1"/>
    <col min="731" max="731" width="9.5703125" style="5" bestFit="1" customWidth="1"/>
    <col min="732" max="732" width="8.7109375" style="5" customWidth="1"/>
    <col min="733" max="734" width="10.7109375" style="5" customWidth="1"/>
    <col min="735" max="735" width="9.42578125" style="5" bestFit="1" customWidth="1"/>
    <col min="736" max="736" width="8.7109375" style="5" customWidth="1"/>
    <col min="737" max="737" width="11.7109375" style="5" customWidth="1"/>
    <col min="738" max="738" width="1.28515625" style="5" customWidth="1"/>
    <col min="739" max="739" width="11.140625" style="5" bestFit="1" customWidth="1"/>
    <col min="740" max="740" width="11.140625" style="5" customWidth="1"/>
    <col min="741" max="741" width="9.7109375" style="5" customWidth="1"/>
    <col min="742" max="742" width="11.140625" style="5" bestFit="1" customWidth="1"/>
    <col min="743" max="743" width="11.28515625" style="5" bestFit="1" customWidth="1"/>
    <col min="744" max="744" width="9.140625" style="5"/>
    <col min="745" max="745" width="10.140625" style="5" bestFit="1" customWidth="1"/>
    <col min="746" max="746" width="12.7109375" style="5" bestFit="1" customWidth="1"/>
    <col min="747" max="747" width="13.28515625" style="5" bestFit="1" customWidth="1"/>
    <col min="748" max="748" width="11.85546875" style="5" customWidth="1"/>
    <col min="749" max="749" width="9.5703125" style="5" customWidth="1"/>
    <col min="750" max="750" width="20" style="5" customWidth="1"/>
    <col min="751" max="981" width="9.140625" style="5"/>
    <col min="982" max="982" width="3.140625" style="5" customWidth="1"/>
    <col min="983" max="983" width="6.7109375" style="5" customWidth="1"/>
    <col min="984" max="984" width="43.7109375" style="5" customWidth="1"/>
    <col min="985" max="986" width="10.7109375" style="5" customWidth="1"/>
    <col min="987" max="987" width="9.5703125" style="5" bestFit="1" customWidth="1"/>
    <col min="988" max="988" width="8.7109375" style="5" customWidth="1"/>
    <col min="989" max="990" width="10.7109375" style="5" customWidth="1"/>
    <col min="991" max="991" width="9.42578125" style="5" bestFit="1" customWidth="1"/>
    <col min="992" max="992" width="8.7109375" style="5" customWidth="1"/>
    <col min="993" max="993" width="11.7109375" style="5" customWidth="1"/>
    <col min="994" max="994" width="1.28515625" style="5" customWidth="1"/>
    <col min="995" max="995" width="11.140625" style="5" bestFit="1" customWidth="1"/>
    <col min="996" max="996" width="11.140625" style="5" customWidth="1"/>
    <col min="997" max="997" width="9.7109375" style="5" customWidth="1"/>
    <col min="998" max="998" width="11.140625" style="5" bestFit="1" customWidth="1"/>
    <col min="999" max="999" width="11.28515625" style="5" bestFit="1" customWidth="1"/>
    <col min="1000" max="1000" width="9.140625" style="5"/>
    <col min="1001" max="1001" width="10.140625" style="5" bestFit="1" customWidth="1"/>
    <col min="1002" max="1002" width="12.7109375" style="5" bestFit="1" customWidth="1"/>
    <col min="1003" max="1003" width="13.28515625" style="5" bestFit="1" customWidth="1"/>
    <col min="1004" max="1004" width="11.85546875" style="5" customWidth="1"/>
    <col min="1005" max="1005" width="9.5703125" style="5" customWidth="1"/>
    <col min="1006" max="1006" width="20" style="5" customWidth="1"/>
    <col min="1007" max="1237" width="9.140625" style="5"/>
    <col min="1238" max="1238" width="3.140625" style="5" customWidth="1"/>
    <col min="1239" max="1239" width="6.7109375" style="5" customWidth="1"/>
    <col min="1240" max="1240" width="43.7109375" style="5" customWidth="1"/>
    <col min="1241" max="1242" width="10.7109375" style="5" customWidth="1"/>
    <col min="1243" max="1243" width="9.5703125" style="5" bestFit="1" customWidth="1"/>
    <col min="1244" max="1244" width="8.7109375" style="5" customWidth="1"/>
    <col min="1245" max="1246" width="10.7109375" style="5" customWidth="1"/>
    <col min="1247" max="1247" width="9.42578125" style="5" bestFit="1" customWidth="1"/>
    <col min="1248" max="1248" width="8.7109375" style="5" customWidth="1"/>
    <col min="1249" max="1249" width="11.7109375" style="5" customWidth="1"/>
    <col min="1250" max="1250" width="1.28515625" style="5" customWidth="1"/>
    <col min="1251" max="1251" width="11.140625" style="5" bestFit="1" customWidth="1"/>
    <col min="1252" max="1252" width="11.140625" style="5" customWidth="1"/>
    <col min="1253" max="1253" width="9.7109375" style="5" customWidth="1"/>
    <col min="1254" max="1254" width="11.140625" style="5" bestFit="1" customWidth="1"/>
    <col min="1255" max="1255" width="11.28515625" style="5" bestFit="1" customWidth="1"/>
    <col min="1256" max="1256" width="9.140625" style="5"/>
    <col min="1257" max="1257" width="10.140625" style="5" bestFit="1" customWidth="1"/>
    <col min="1258" max="1258" width="12.7109375" style="5" bestFit="1" customWidth="1"/>
    <col min="1259" max="1259" width="13.28515625" style="5" bestFit="1" customWidth="1"/>
    <col min="1260" max="1260" width="11.85546875" style="5" customWidth="1"/>
    <col min="1261" max="1261" width="9.5703125" style="5" customWidth="1"/>
    <col min="1262" max="1262" width="20" style="5" customWidth="1"/>
    <col min="1263" max="1493" width="9.140625" style="5"/>
    <col min="1494" max="1494" width="3.140625" style="5" customWidth="1"/>
    <col min="1495" max="1495" width="6.7109375" style="5" customWidth="1"/>
    <col min="1496" max="1496" width="43.7109375" style="5" customWidth="1"/>
    <col min="1497" max="1498" width="10.7109375" style="5" customWidth="1"/>
    <col min="1499" max="1499" width="9.5703125" style="5" bestFit="1" customWidth="1"/>
    <col min="1500" max="1500" width="8.7109375" style="5" customWidth="1"/>
    <col min="1501" max="1502" width="10.7109375" style="5" customWidth="1"/>
    <col min="1503" max="1503" width="9.42578125" style="5" bestFit="1" customWidth="1"/>
    <col min="1504" max="1504" width="8.7109375" style="5" customWidth="1"/>
    <col min="1505" max="1505" width="11.7109375" style="5" customWidth="1"/>
    <col min="1506" max="1506" width="1.28515625" style="5" customWidth="1"/>
    <col min="1507" max="1507" width="11.140625" style="5" bestFit="1" customWidth="1"/>
    <col min="1508" max="1508" width="11.140625" style="5" customWidth="1"/>
    <col min="1509" max="1509" width="9.7109375" style="5" customWidth="1"/>
    <col min="1510" max="1510" width="11.140625" style="5" bestFit="1" customWidth="1"/>
    <col min="1511" max="1511" width="11.28515625" style="5" bestFit="1" customWidth="1"/>
    <col min="1512" max="1512" width="9.140625" style="5"/>
    <col min="1513" max="1513" width="10.140625" style="5" bestFit="1" customWidth="1"/>
    <col min="1514" max="1514" width="12.7109375" style="5" bestFit="1" customWidth="1"/>
    <col min="1515" max="1515" width="13.28515625" style="5" bestFit="1" customWidth="1"/>
    <col min="1516" max="1516" width="11.85546875" style="5" customWidth="1"/>
    <col min="1517" max="1517" width="9.5703125" style="5" customWidth="1"/>
    <col min="1518" max="1518" width="20" style="5" customWidth="1"/>
    <col min="1519" max="1749" width="9.140625" style="5"/>
    <col min="1750" max="1750" width="3.140625" style="5" customWidth="1"/>
    <col min="1751" max="1751" width="6.7109375" style="5" customWidth="1"/>
    <col min="1752" max="1752" width="43.7109375" style="5" customWidth="1"/>
    <col min="1753" max="1754" width="10.7109375" style="5" customWidth="1"/>
    <col min="1755" max="1755" width="9.5703125" style="5" bestFit="1" customWidth="1"/>
    <col min="1756" max="1756" width="8.7109375" style="5" customWidth="1"/>
    <col min="1757" max="1758" width="10.7109375" style="5" customWidth="1"/>
    <col min="1759" max="1759" width="9.42578125" style="5" bestFit="1" customWidth="1"/>
    <col min="1760" max="1760" width="8.7109375" style="5" customWidth="1"/>
    <col min="1761" max="1761" width="11.7109375" style="5" customWidth="1"/>
    <col min="1762" max="1762" width="1.28515625" style="5" customWidth="1"/>
    <col min="1763" max="1763" width="11.140625" style="5" bestFit="1" customWidth="1"/>
    <col min="1764" max="1764" width="11.140625" style="5" customWidth="1"/>
    <col min="1765" max="1765" width="9.7109375" style="5" customWidth="1"/>
    <col min="1766" max="1766" width="11.140625" style="5" bestFit="1" customWidth="1"/>
    <col min="1767" max="1767" width="11.28515625" style="5" bestFit="1" customWidth="1"/>
    <col min="1768" max="1768" width="9.140625" style="5"/>
    <col min="1769" max="1769" width="10.140625" style="5" bestFit="1" customWidth="1"/>
    <col min="1770" max="1770" width="12.7109375" style="5" bestFit="1" customWidth="1"/>
    <col min="1771" max="1771" width="13.28515625" style="5" bestFit="1" customWidth="1"/>
    <col min="1772" max="1772" width="11.85546875" style="5" customWidth="1"/>
    <col min="1773" max="1773" width="9.5703125" style="5" customWidth="1"/>
    <col min="1774" max="1774" width="20" style="5" customWidth="1"/>
    <col min="1775" max="2005" width="9.140625" style="5"/>
    <col min="2006" max="2006" width="3.140625" style="5" customWidth="1"/>
    <col min="2007" max="2007" width="6.7109375" style="5" customWidth="1"/>
    <col min="2008" max="2008" width="43.7109375" style="5" customWidth="1"/>
    <col min="2009" max="2010" width="10.7109375" style="5" customWidth="1"/>
    <col min="2011" max="2011" width="9.5703125" style="5" bestFit="1" customWidth="1"/>
    <col min="2012" max="2012" width="8.7109375" style="5" customWidth="1"/>
    <col min="2013" max="2014" width="10.7109375" style="5" customWidth="1"/>
    <col min="2015" max="2015" width="9.42578125" style="5" bestFit="1" customWidth="1"/>
    <col min="2016" max="2016" width="8.7109375" style="5" customWidth="1"/>
    <col min="2017" max="2017" width="11.7109375" style="5" customWidth="1"/>
    <col min="2018" max="2018" width="1.28515625" style="5" customWidth="1"/>
    <col min="2019" max="2019" width="11.140625" style="5" bestFit="1" customWidth="1"/>
    <col min="2020" max="2020" width="11.140625" style="5" customWidth="1"/>
    <col min="2021" max="2021" width="9.7109375" style="5" customWidth="1"/>
    <col min="2022" max="2022" width="11.140625" style="5" bestFit="1" customWidth="1"/>
    <col min="2023" max="2023" width="11.28515625" style="5" bestFit="1" customWidth="1"/>
    <col min="2024" max="2024" width="9.140625" style="5"/>
    <col min="2025" max="2025" width="10.140625" style="5" bestFit="1" customWidth="1"/>
    <col min="2026" max="2026" width="12.7109375" style="5" bestFit="1" customWidth="1"/>
    <col min="2027" max="2027" width="13.28515625" style="5" bestFit="1" customWidth="1"/>
    <col min="2028" max="2028" width="11.85546875" style="5" customWidth="1"/>
    <col min="2029" max="2029" width="9.5703125" style="5" customWidth="1"/>
    <col min="2030" max="2030" width="20" style="5" customWidth="1"/>
    <col min="2031" max="2261" width="9.140625" style="5"/>
    <col min="2262" max="2262" width="3.140625" style="5" customWidth="1"/>
    <col min="2263" max="2263" width="6.7109375" style="5" customWidth="1"/>
    <col min="2264" max="2264" width="43.7109375" style="5" customWidth="1"/>
    <col min="2265" max="2266" width="10.7109375" style="5" customWidth="1"/>
    <col min="2267" max="2267" width="9.5703125" style="5" bestFit="1" customWidth="1"/>
    <col min="2268" max="2268" width="8.7109375" style="5" customWidth="1"/>
    <col min="2269" max="2270" width="10.7109375" style="5" customWidth="1"/>
    <col min="2271" max="2271" width="9.42578125" style="5" bestFit="1" customWidth="1"/>
    <col min="2272" max="2272" width="8.7109375" style="5" customWidth="1"/>
    <col min="2273" max="2273" width="11.7109375" style="5" customWidth="1"/>
    <col min="2274" max="2274" width="1.28515625" style="5" customWidth="1"/>
    <col min="2275" max="2275" width="11.140625" style="5" bestFit="1" customWidth="1"/>
    <col min="2276" max="2276" width="11.140625" style="5" customWidth="1"/>
    <col min="2277" max="2277" width="9.7109375" style="5" customWidth="1"/>
    <col min="2278" max="2278" width="11.140625" style="5" bestFit="1" customWidth="1"/>
    <col min="2279" max="2279" width="11.28515625" style="5" bestFit="1" customWidth="1"/>
    <col min="2280" max="2280" width="9.140625" style="5"/>
    <col min="2281" max="2281" width="10.140625" style="5" bestFit="1" customWidth="1"/>
    <col min="2282" max="2282" width="12.7109375" style="5" bestFit="1" customWidth="1"/>
    <col min="2283" max="2283" width="13.28515625" style="5" bestFit="1" customWidth="1"/>
    <col min="2284" max="2284" width="11.85546875" style="5" customWidth="1"/>
    <col min="2285" max="2285" width="9.5703125" style="5" customWidth="1"/>
    <col min="2286" max="2286" width="20" style="5" customWidth="1"/>
    <col min="2287" max="2517" width="9.140625" style="5"/>
    <col min="2518" max="2518" width="3.140625" style="5" customWidth="1"/>
    <col min="2519" max="2519" width="6.7109375" style="5" customWidth="1"/>
    <col min="2520" max="2520" width="43.7109375" style="5" customWidth="1"/>
    <col min="2521" max="2522" width="10.7109375" style="5" customWidth="1"/>
    <col min="2523" max="2523" width="9.5703125" style="5" bestFit="1" customWidth="1"/>
    <col min="2524" max="2524" width="8.7109375" style="5" customWidth="1"/>
    <col min="2525" max="2526" width="10.7109375" style="5" customWidth="1"/>
    <col min="2527" max="2527" width="9.42578125" style="5" bestFit="1" customWidth="1"/>
    <col min="2528" max="2528" width="8.7109375" style="5" customWidth="1"/>
    <col min="2529" max="2529" width="11.7109375" style="5" customWidth="1"/>
    <col min="2530" max="2530" width="1.28515625" style="5" customWidth="1"/>
    <col min="2531" max="2531" width="11.140625" style="5" bestFit="1" customWidth="1"/>
    <col min="2532" max="2532" width="11.140625" style="5" customWidth="1"/>
    <col min="2533" max="2533" width="9.7109375" style="5" customWidth="1"/>
    <col min="2534" max="2534" width="11.140625" style="5" bestFit="1" customWidth="1"/>
    <col min="2535" max="2535" width="11.28515625" style="5" bestFit="1" customWidth="1"/>
    <col min="2536" max="2536" width="9.140625" style="5"/>
    <col min="2537" max="2537" width="10.140625" style="5" bestFit="1" customWidth="1"/>
    <col min="2538" max="2538" width="12.7109375" style="5" bestFit="1" customWidth="1"/>
    <col min="2539" max="2539" width="13.28515625" style="5" bestFit="1" customWidth="1"/>
    <col min="2540" max="2540" width="11.85546875" style="5" customWidth="1"/>
    <col min="2541" max="2541" width="9.5703125" style="5" customWidth="1"/>
    <col min="2542" max="2542" width="20" style="5" customWidth="1"/>
    <col min="2543" max="2773" width="9.140625" style="5"/>
    <col min="2774" max="2774" width="3.140625" style="5" customWidth="1"/>
    <col min="2775" max="2775" width="6.7109375" style="5" customWidth="1"/>
    <col min="2776" max="2776" width="43.7109375" style="5" customWidth="1"/>
    <col min="2777" max="2778" width="10.7109375" style="5" customWidth="1"/>
    <col min="2779" max="2779" width="9.5703125" style="5" bestFit="1" customWidth="1"/>
    <col min="2780" max="2780" width="8.7109375" style="5" customWidth="1"/>
    <col min="2781" max="2782" width="10.7109375" style="5" customWidth="1"/>
    <col min="2783" max="2783" width="9.42578125" style="5" bestFit="1" customWidth="1"/>
    <col min="2784" max="2784" width="8.7109375" style="5" customWidth="1"/>
    <col min="2785" max="2785" width="11.7109375" style="5" customWidth="1"/>
    <col min="2786" max="2786" width="1.28515625" style="5" customWidth="1"/>
    <col min="2787" max="2787" width="11.140625" style="5" bestFit="1" customWidth="1"/>
    <col min="2788" max="2788" width="11.140625" style="5" customWidth="1"/>
    <col min="2789" max="2789" width="9.7109375" style="5" customWidth="1"/>
    <col min="2790" max="2790" width="11.140625" style="5" bestFit="1" customWidth="1"/>
    <col min="2791" max="2791" width="11.28515625" style="5" bestFit="1" customWidth="1"/>
    <col min="2792" max="2792" width="9.140625" style="5"/>
    <col min="2793" max="2793" width="10.140625" style="5" bestFit="1" customWidth="1"/>
    <col min="2794" max="2794" width="12.7109375" style="5" bestFit="1" customWidth="1"/>
    <col min="2795" max="2795" width="13.28515625" style="5" bestFit="1" customWidth="1"/>
    <col min="2796" max="2796" width="11.85546875" style="5" customWidth="1"/>
    <col min="2797" max="2797" width="9.5703125" style="5" customWidth="1"/>
    <col min="2798" max="2798" width="20" style="5" customWidth="1"/>
    <col min="2799" max="3029" width="9.140625" style="5"/>
    <col min="3030" max="3030" width="3.140625" style="5" customWidth="1"/>
    <col min="3031" max="3031" width="6.7109375" style="5" customWidth="1"/>
    <col min="3032" max="3032" width="43.7109375" style="5" customWidth="1"/>
    <col min="3033" max="3034" width="10.7109375" style="5" customWidth="1"/>
    <col min="3035" max="3035" width="9.5703125" style="5" bestFit="1" customWidth="1"/>
    <col min="3036" max="3036" width="8.7109375" style="5" customWidth="1"/>
    <col min="3037" max="3038" width="10.7109375" style="5" customWidth="1"/>
    <col min="3039" max="3039" width="9.42578125" style="5" bestFit="1" customWidth="1"/>
    <col min="3040" max="3040" width="8.7109375" style="5" customWidth="1"/>
    <col min="3041" max="3041" width="11.7109375" style="5" customWidth="1"/>
    <col min="3042" max="3042" width="1.28515625" style="5" customWidth="1"/>
    <col min="3043" max="3043" width="11.140625" style="5" bestFit="1" customWidth="1"/>
    <col min="3044" max="3044" width="11.140625" style="5" customWidth="1"/>
    <col min="3045" max="3045" width="9.7109375" style="5" customWidth="1"/>
    <col min="3046" max="3046" width="11.140625" style="5" bestFit="1" customWidth="1"/>
    <col min="3047" max="3047" width="11.28515625" style="5" bestFit="1" customWidth="1"/>
    <col min="3048" max="3048" width="9.140625" style="5"/>
    <col min="3049" max="3049" width="10.140625" style="5" bestFit="1" customWidth="1"/>
    <col min="3050" max="3050" width="12.7109375" style="5" bestFit="1" customWidth="1"/>
    <col min="3051" max="3051" width="13.28515625" style="5" bestFit="1" customWidth="1"/>
    <col min="3052" max="3052" width="11.85546875" style="5" customWidth="1"/>
    <col min="3053" max="3053" width="9.5703125" style="5" customWidth="1"/>
    <col min="3054" max="3054" width="20" style="5" customWidth="1"/>
    <col min="3055" max="3285" width="9.140625" style="5"/>
    <col min="3286" max="3286" width="3.140625" style="5" customWidth="1"/>
    <col min="3287" max="3287" width="6.7109375" style="5" customWidth="1"/>
    <col min="3288" max="3288" width="43.7109375" style="5" customWidth="1"/>
    <col min="3289" max="3290" width="10.7109375" style="5" customWidth="1"/>
    <col min="3291" max="3291" width="9.5703125" style="5" bestFit="1" customWidth="1"/>
    <col min="3292" max="3292" width="8.7109375" style="5" customWidth="1"/>
    <col min="3293" max="3294" width="10.7109375" style="5" customWidth="1"/>
    <col min="3295" max="3295" width="9.42578125" style="5" bestFit="1" customWidth="1"/>
    <col min="3296" max="3296" width="8.7109375" style="5" customWidth="1"/>
    <col min="3297" max="3297" width="11.7109375" style="5" customWidth="1"/>
    <col min="3298" max="3298" width="1.28515625" style="5" customWidth="1"/>
    <col min="3299" max="3299" width="11.140625" style="5" bestFit="1" customWidth="1"/>
    <col min="3300" max="3300" width="11.140625" style="5" customWidth="1"/>
    <col min="3301" max="3301" width="9.7109375" style="5" customWidth="1"/>
    <col min="3302" max="3302" width="11.140625" style="5" bestFit="1" customWidth="1"/>
    <col min="3303" max="3303" width="11.28515625" style="5" bestFit="1" customWidth="1"/>
    <col min="3304" max="3304" width="9.140625" style="5"/>
    <col min="3305" max="3305" width="10.140625" style="5" bestFit="1" customWidth="1"/>
    <col min="3306" max="3306" width="12.7109375" style="5" bestFit="1" customWidth="1"/>
    <col min="3307" max="3307" width="13.28515625" style="5" bestFit="1" customWidth="1"/>
    <col min="3308" max="3308" width="11.85546875" style="5" customWidth="1"/>
    <col min="3309" max="3309" width="9.5703125" style="5" customWidth="1"/>
    <col min="3310" max="3310" width="20" style="5" customWidth="1"/>
    <col min="3311" max="3541" width="9.140625" style="5"/>
    <col min="3542" max="3542" width="3.140625" style="5" customWidth="1"/>
    <col min="3543" max="3543" width="6.7109375" style="5" customWidth="1"/>
    <col min="3544" max="3544" width="43.7109375" style="5" customWidth="1"/>
    <col min="3545" max="3546" width="10.7109375" style="5" customWidth="1"/>
    <col min="3547" max="3547" width="9.5703125" style="5" bestFit="1" customWidth="1"/>
    <col min="3548" max="3548" width="8.7109375" style="5" customWidth="1"/>
    <col min="3549" max="3550" width="10.7109375" style="5" customWidth="1"/>
    <col min="3551" max="3551" width="9.42578125" style="5" bestFit="1" customWidth="1"/>
    <col min="3552" max="3552" width="8.7109375" style="5" customWidth="1"/>
    <col min="3553" max="3553" width="11.7109375" style="5" customWidth="1"/>
    <col min="3554" max="3554" width="1.28515625" style="5" customWidth="1"/>
    <col min="3555" max="3555" width="11.140625" style="5" bestFit="1" customWidth="1"/>
    <col min="3556" max="3556" width="11.140625" style="5" customWidth="1"/>
    <col min="3557" max="3557" width="9.7109375" style="5" customWidth="1"/>
    <col min="3558" max="3558" width="11.140625" style="5" bestFit="1" customWidth="1"/>
    <col min="3559" max="3559" width="11.28515625" style="5" bestFit="1" customWidth="1"/>
    <col min="3560" max="3560" width="9.140625" style="5"/>
    <col min="3561" max="3561" width="10.140625" style="5" bestFit="1" customWidth="1"/>
    <col min="3562" max="3562" width="12.7109375" style="5" bestFit="1" customWidth="1"/>
    <col min="3563" max="3563" width="13.28515625" style="5" bestFit="1" customWidth="1"/>
    <col min="3564" max="3564" width="11.85546875" style="5" customWidth="1"/>
    <col min="3565" max="3565" width="9.5703125" style="5" customWidth="1"/>
    <col min="3566" max="3566" width="20" style="5" customWidth="1"/>
    <col min="3567" max="3797" width="9.140625" style="5"/>
    <col min="3798" max="3798" width="3.140625" style="5" customWidth="1"/>
    <col min="3799" max="3799" width="6.7109375" style="5" customWidth="1"/>
    <col min="3800" max="3800" width="43.7109375" style="5" customWidth="1"/>
    <col min="3801" max="3802" width="10.7109375" style="5" customWidth="1"/>
    <col min="3803" max="3803" width="9.5703125" style="5" bestFit="1" customWidth="1"/>
    <col min="3804" max="3804" width="8.7109375" style="5" customWidth="1"/>
    <col min="3805" max="3806" width="10.7109375" style="5" customWidth="1"/>
    <col min="3807" max="3807" width="9.42578125" style="5" bestFit="1" customWidth="1"/>
    <col min="3808" max="3808" width="8.7109375" style="5" customWidth="1"/>
    <col min="3809" max="3809" width="11.7109375" style="5" customWidth="1"/>
    <col min="3810" max="3810" width="1.28515625" style="5" customWidth="1"/>
    <col min="3811" max="3811" width="11.140625" style="5" bestFit="1" customWidth="1"/>
    <col min="3812" max="3812" width="11.140625" style="5" customWidth="1"/>
    <col min="3813" max="3813" width="9.7109375" style="5" customWidth="1"/>
    <col min="3814" max="3814" width="11.140625" style="5" bestFit="1" customWidth="1"/>
    <col min="3815" max="3815" width="11.28515625" style="5" bestFit="1" customWidth="1"/>
    <col min="3816" max="3816" width="9.140625" style="5"/>
    <col min="3817" max="3817" width="10.140625" style="5" bestFit="1" customWidth="1"/>
    <col min="3818" max="3818" width="12.7109375" style="5" bestFit="1" customWidth="1"/>
    <col min="3819" max="3819" width="13.28515625" style="5" bestFit="1" customWidth="1"/>
    <col min="3820" max="3820" width="11.85546875" style="5" customWidth="1"/>
    <col min="3821" max="3821" width="9.5703125" style="5" customWidth="1"/>
    <col min="3822" max="3822" width="20" style="5" customWidth="1"/>
    <col min="3823" max="4053" width="9.140625" style="5"/>
    <col min="4054" max="4054" width="3.140625" style="5" customWidth="1"/>
    <col min="4055" max="4055" width="6.7109375" style="5" customWidth="1"/>
    <col min="4056" max="4056" width="43.7109375" style="5" customWidth="1"/>
    <col min="4057" max="4058" width="10.7109375" style="5" customWidth="1"/>
    <col min="4059" max="4059" width="9.5703125" style="5" bestFit="1" customWidth="1"/>
    <col min="4060" max="4060" width="8.7109375" style="5" customWidth="1"/>
    <col min="4061" max="4062" width="10.7109375" style="5" customWidth="1"/>
    <col min="4063" max="4063" width="9.42578125" style="5" bestFit="1" customWidth="1"/>
    <col min="4064" max="4064" width="8.7109375" style="5" customWidth="1"/>
    <col min="4065" max="4065" width="11.7109375" style="5" customWidth="1"/>
    <col min="4066" max="4066" width="1.28515625" style="5" customWidth="1"/>
    <col min="4067" max="4067" width="11.140625" style="5" bestFit="1" customWidth="1"/>
    <col min="4068" max="4068" width="11.140625" style="5" customWidth="1"/>
    <col min="4069" max="4069" width="9.7109375" style="5" customWidth="1"/>
    <col min="4070" max="4070" width="11.140625" style="5" bestFit="1" customWidth="1"/>
    <col min="4071" max="4071" width="11.28515625" style="5" bestFit="1" customWidth="1"/>
    <col min="4072" max="4072" width="9.140625" style="5"/>
    <col min="4073" max="4073" width="10.140625" style="5" bestFit="1" customWidth="1"/>
    <col min="4074" max="4074" width="12.7109375" style="5" bestFit="1" customWidth="1"/>
    <col min="4075" max="4075" width="13.28515625" style="5" bestFit="1" customWidth="1"/>
    <col min="4076" max="4076" width="11.85546875" style="5" customWidth="1"/>
    <col min="4077" max="4077" width="9.5703125" style="5" customWidth="1"/>
    <col min="4078" max="4078" width="20" style="5" customWidth="1"/>
    <col min="4079" max="4309" width="9.140625" style="5"/>
    <col min="4310" max="4310" width="3.140625" style="5" customWidth="1"/>
    <col min="4311" max="4311" width="6.7109375" style="5" customWidth="1"/>
    <col min="4312" max="4312" width="43.7109375" style="5" customWidth="1"/>
    <col min="4313" max="4314" width="10.7109375" style="5" customWidth="1"/>
    <col min="4315" max="4315" width="9.5703125" style="5" bestFit="1" customWidth="1"/>
    <col min="4316" max="4316" width="8.7109375" style="5" customWidth="1"/>
    <col min="4317" max="4318" width="10.7109375" style="5" customWidth="1"/>
    <col min="4319" max="4319" width="9.42578125" style="5" bestFit="1" customWidth="1"/>
    <col min="4320" max="4320" width="8.7109375" style="5" customWidth="1"/>
    <col min="4321" max="4321" width="11.7109375" style="5" customWidth="1"/>
    <col min="4322" max="4322" width="1.28515625" style="5" customWidth="1"/>
    <col min="4323" max="4323" width="11.140625" style="5" bestFit="1" customWidth="1"/>
    <col min="4324" max="4324" width="11.140625" style="5" customWidth="1"/>
    <col min="4325" max="4325" width="9.7109375" style="5" customWidth="1"/>
    <col min="4326" max="4326" width="11.140625" style="5" bestFit="1" customWidth="1"/>
    <col min="4327" max="4327" width="11.28515625" style="5" bestFit="1" customWidth="1"/>
    <col min="4328" max="4328" width="9.140625" style="5"/>
    <col min="4329" max="4329" width="10.140625" style="5" bestFit="1" customWidth="1"/>
    <col min="4330" max="4330" width="12.7109375" style="5" bestFit="1" customWidth="1"/>
    <col min="4331" max="4331" width="13.28515625" style="5" bestFit="1" customWidth="1"/>
    <col min="4332" max="4332" width="11.85546875" style="5" customWidth="1"/>
    <col min="4333" max="4333" width="9.5703125" style="5" customWidth="1"/>
    <col min="4334" max="4334" width="20" style="5" customWidth="1"/>
    <col min="4335" max="4565" width="9.140625" style="5"/>
    <col min="4566" max="4566" width="3.140625" style="5" customWidth="1"/>
    <col min="4567" max="4567" width="6.7109375" style="5" customWidth="1"/>
    <col min="4568" max="4568" width="43.7109375" style="5" customWidth="1"/>
    <col min="4569" max="4570" width="10.7109375" style="5" customWidth="1"/>
    <col min="4571" max="4571" width="9.5703125" style="5" bestFit="1" customWidth="1"/>
    <col min="4572" max="4572" width="8.7109375" style="5" customWidth="1"/>
    <col min="4573" max="4574" width="10.7109375" style="5" customWidth="1"/>
    <col min="4575" max="4575" width="9.42578125" style="5" bestFit="1" customWidth="1"/>
    <col min="4576" max="4576" width="8.7109375" style="5" customWidth="1"/>
    <col min="4577" max="4577" width="11.7109375" style="5" customWidth="1"/>
    <col min="4578" max="4578" width="1.28515625" style="5" customWidth="1"/>
    <col min="4579" max="4579" width="11.140625" style="5" bestFit="1" customWidth="1"/>
    <col min="4580" max="4580" width="11.140625" style="5" customWidth="1"/>
    <col min="4581" max="4581" width="9.7109375" style="5" customWidth="1"/>
    <col min="4582" max="4582" width="11.140625" style="5" bestFit="1" customWidth="1"/>
    <col min="4583" max="4583" width="11.28515625" style="5" bestFit="1" customWidth="1"/>
    <col min="4584" max="4584" width="9.140625" style="5"/>
    <col min="4585" max="4585" width="10.140625" style="5" bestFit="1" customWidth="1"/>
    <col min="4586" max="4586" width="12.7109375" style="5" bestFit="1" customWidth="1"/>
    <col min="4587" max="4587" width="13.28515625" style="5" bestFit="1" customWidth="1"/>
    <col min="4588" max="4588" width="11.85546875" style="5" customWidth="1"/>
    <col min="4589" max="4589" width="9.5703125" style="5" customWidth="1"/>
    <col min="4590" max="4590" width="20" style="5" customWidth="1"/>
    <col min="4591" max="4821" width="9.140625" style="5"/>
    <col min="4822" max="4822" width="3.140625" style="5" customWidth="1"/>
    <col min="4823" max="4823" width="6.7109375" style="5" customWidth="1"/>
    <col min="4824" max="4824" width="43.7109375" style="5" customWidth="1"/>
    <col min="4825" max="4826" width="10.7109375" style="5" customWidth="1"/>
    <col min="4827" max="4827" width="9.5703125" style="5" bestFit="1" customWidth="1"/>
    <col min="4828" max="4828" width="8.7109375" style="5" customWidth="1"/>
    <col min="4829" max="4830" width="10.7109375" style="5" customWidth="1"/>
    <col min="4831" max="4831" width="9.42578125" style="5" bestFit="1" customWidth="1"/>
    <col min="4832" max="4832" width="8.7109375" style="5" customWidth="1"/>
    <col min="4833" max="4833" width="11.7109375" style="5" customWidth="1"/>
    <col min="4834" max="4834" width="1.28515625" style="5" customWidth="1"/>
    <col min="4835" max="4835" width="11.140625" style="5" bestFit="1" customWidth="1"/>
    <col min="4836" max="4836" width="11.140625" style="5" customWidth="1"/>
    <col min="4837" max="4837" width="9.7109375" style="5" customWidth="1"/>
    <col min="4838" max="4838" width="11.140625" style="5" bestFit="1" customWidth="1"/>
    <col min="4839" max="4839" width="11.28515625" style="5" bestFit="1" customWidth="1"/>
    <col min="4840" max="4840" width="9.140625" style="5"/>
    <col min="4841" max="4841" width="10.140625" style="5" bestFit="1" customWidth="1"/>
    <col min="4842" max="4842" width="12.7109375" style="5" bestFit="1" customWidth="1"/>
    <col min="4843" max="4843" width="13.28515625" style="5" bestFit="1" customWidth="1"/>
    <col min="4844" max="4844" width="11.85546875" style="5" customWidth="1"/>
    <col min="4845" max="4845" width="9.5703125" style="5" customWidth="1"/>
    <col min="4846" max="4846" width="20" style="5" customWidth="1"/>
    <col min="4847" max="5077" width="9.140625" style="5"/>
    <col min="5078" max="5078" width="3.140625" style="5" customWidth="1"/>
    <col min="5079" max="5079" width="6.7109375" style="5" customWidth="1"/>
    <col min="5080" max="5080" width="43.7109375" style="5" customWidth="1"/>
    <col min="5081" max="5082" width="10.7109375" style="5" customWidth="1"/>
    <col min="5083" max="5083" width="9.5703125" style="5" bestFit="1" customWidth="1"/>
    <col min="5084" max="5084" width="8.7109375" style="5" customWidth="1"/>
    <col min="5085" max="5086" width="10.7109375" style="5" customWidth="1"/>
    <col min="5087" max="5087" width="9.42578125" style="5" bestFit="1" customWidth="1"/>
    <col min="5088" max="5088" width="8.7109375" style="5" customWidth="1"/>
    <col min="5089" max="5089" width="11.7109375" style="5" customWidth="1"/>
    <col min="5090" max="5090" width="1.28515625" style="5" customWidth="1"/>
    <col min="5091" max="5091" width="11.140625" style="5" bestFit="1" customWidth="1"/>
    <col min="5092" max="5092" width="11.140625" style="5" customWidth="1"/>
    <col min="5093" max="5093" width="9.7109375" style="5" customWidth="1"/>
    <col min="5094" max="5094" width="11.140625" style="5" bestFit="1" customWidth="1"/>
    <col min="5095" max="5095" width="11.28515625" style="5" bestFit="1" customWidth="1"/>
    <col min="5096" max="5096" width="9.140625" style="5"/>
    <col min="5097" max="5097" width="10.140625" style="5" bestFit="1" customWidth="1"/>
    <col min="5098" max="5098" width="12.7109375" style="5" bestFit="1" customWidth="1"/>
    <col min="5099" max="5099" width="13.28515625" style="5" bestFit="1" customWidth="1"/>
    <col min="5100" max="5100" width="11.85546875" style="5" customWidth="1"/>
    <col min="5101" max="5101" width="9.5703125" style="5" customWidth="1"/>
    <col min="5102" max="5102" width="20" style="5" customWidth="1"/>
    <col min="5103" max="5333" width="9.140625" style="5"/>
    <col min="5334" max="5334" width="3.140625" style="5" customWidth="1"/>
    <col min="5335" max="5335" width="6.7109375" style="5" customWidth="1"/>
    <col min="5336" max="5336" width="43.7109375" style="5" customWidth="1"/>
    <col min="5337" max="5338" width="10.7109375" style="5" customWidth="1"/>
    <col min="5339" max="5339" width="9.5703125" style="5" bestFit="1" customWidth="1"/>
    <col min="5340" max="5340" width="8.7109375" style="5" customWidth="1"/>
    <col min="5341" max="5342" width="10.7109375" style="5" customWidth="1"/>
    <col min="5343" max="5343" width="9.42578125" style="5" bestFit="1" customWidth="1"/>
    <col min="5344" max="5344" width="8.7109375" style="5" customWidth="1"/>
    <col min="5345" max="5345" width="11.7109375" style="5" customWidth="1"/>
    <col min="5346" max="5346" width="1.28515625" style="5" customWidth="1"/>
    <col min="5347" max="5347" width="11.140625" style="5" bestFit="1" customWidth="1"/>
    <col min="5348" max="5348" width="11.140625" style="5" customWidth="1"/>
    <col min="5349" max="5349" width="9.7109375" style="5" customWidth="1"/>
    <col min="5350" max="5350" width="11.140625" style="5" bestFit="1" customWidth="1"/>
    <col min="5351" max="5351" width="11.28515625" style="5" bestFit="1" customWidth="1"/>
    <col min="5352" max="5352" width="9.140625" style="5"/>
    <col min="5353" max="5353" width="10.140625" style="5" bestFit="1" customWidth="1"/>
    <col min="5354" max="5354" width="12.7109375" style="5" bestFit="1" customWidth="1"/>
    <col min="5355" max="5355" width="13.28515625" style="5" bestFit="1" customWidth="1"/>
    <col min="5356" max="5356" width="11.85546875" style="5" customWidth="1"/>
    <col min="5357" max="5357" width="9.5703125" style="5" customWidth="1"/>
    <col min="5358" max="5358" width="20" style="5" customWidth="1"/>
    <col min="5359" max="5589" width="9.140625" style="5"/>
    <col min="5590" max="5590" width="3.140625" style="5" customWidth="1"/>
    <col min="5591" max="5591" width="6.7109375" style="5" customWidth="1"/>
    <col min="5592" max="5592" width="43.7109375" style="5" customWidth="1"/>
    <col min="5593" max="5594" width="10.7109375" style="5" customWidth="1"/>
    <col min="5595" max="5595" width="9.5703125" style="5" bestFit="1" customWidth="1"/>
    <col min="5596" max="5596" width="8.7109375" style="5" customWidth="1"/>
    <col min="5597" max="5598" width="10.7109375" style="5" customWidth="1"/>
    <col min="5599" max="5599" width="9.42578125" style="5" bestFit="1" customWidth="1"/>
    <col min="5600" max="5600" width="8.7109375" style="5" customWidth="1"/>
    <col min="5601" max="5601" width="11.7109375" style="5" customWidth="1"/>
    <col min="5602" max="5602" width="1.28515625" style="5" customWidth="1"/>
    <col min="5603" max="5603" width="11.140625" style="5" bestFit="1" customWidth="1"/>
    <col min="5604" max="5604" width="11.140625" style="5" customWidth="1"/>
    <col min="5605" max="5605" width="9.7109375" style="5" customWidth="1"/>
    <col min="5606" max="5606" width="11.140625" style="5" bestFit="1" customWidth="1"/>
    <col min="5607" max="5607" width="11.28515625" style="5" bestFit="1" customWidth="1"/>
    <col min="5608" max="5608" width="9.140625" style="5"/>
    <col min="5609" max="5609" width="10.140625" style="5" bestFit="1" customWidth="1"/>
    <col min="5610" max="5610" width="12.7109375" style="5" bestFit="1" customWidth="1"/>
    <col min="5611" max="5611" width="13.28515625" style="5" bestFit="1" customWidth="1"/>
    <col min="5612" max="5612" width="11.85546875" style="5" customWidth="1"/>
    <col min="5613" max="5613" width="9.5703125" style="5" customWidth="1"/>
    <col min="5614" max="5614" width="20" style="5" customWidth="1"/>
    <col min="5615" max="5845" width="9.140625" style="5"/>
    <col min="5846" max="5846" width="3.140625" style="5" customWidth="1"/>
    <col min="5847" max="5847" width="6.7109375" style="5" customWidth="1"/>
    <col min="5848" max="5848" width="43.7109375" style="5" customWidth="1"/>
    <col min="5849" max="5850" width="10.7109375" style="5" customWidth="1"/>
    <col min="5851" max="5851" width="9.5703125" style="5" bestFit="1" customWidth="1"/>
    <col min="5852" max="5852" width="8.7109375" style="5" customWidth="1"/>
    <col min="5853" max="5854" width="10.7109375" style="5" customWidth="1"/>
    <col min="5855" max="5855" width="9.42578125" style="5" bestFit="1" customWidth="1"/>
    <col min="5856" max="5856" width="8.7109375" style="5" customWidth="1"/>
    <col min="5857" max="5857" width="11.7109375" style="5" customWidth="1"/>
    <col min="5858" max="5858" width="1.28515625" style="5" customWidth="1"/>
    <col min="5859" max="5859" width="11.140625" style="5" bestFit="1" customWidth="1"/>
    <col min="5860" max="5860" width="11.140625" style="5" customWidth="1"/>
    <col min="5861" max="5861" width="9.7109375" style="5" customWidth="1"/>
    <col min="5862" max="5862" width="11.140625" style="5" bestFit="1" customWidth="1"/>
    <col min="5863" max="5863" width="11.28515625" style="5" bestFit="1" customWidth="1"/>
    <col min="5864" max="5864" width="9.140625" style="5"/>
    <col min="5865" max="5865" width="10.140625" style="5" bestFit="1" customWidth="1"/>
    <col min="5866" max="5866" width="12.7109375" style="5" bestFit="1" customWidth="1"/>
    <col min="5867" max="5867" width="13.28515625" style="5" bestFit="1" customWidth="1"/>
    <col min="5868" max="5868" width="11.85546875" style="5" customWidth="1"/>
    <col min="5869" max="5869" width="9.5703125" style="5" customWidth="1"/>
    <col min="5870" max="5870" width="20" style="5" customWidth="1"/>
    <col min="5871" max="6101" width="9.140625" style="5"/>
    <col min="6102" max="6102" width="3.140625" style="5" customWidth="1"/>
    <col min="6103" max="6103" width="6.7109375" style="5" customWidth="1"/>
    <col min="6104" max="6104" width="43.7109375" style="5" customWidth="1"/>
    <col min="6105" max="6106" width="10.7109375" style="5" customWidth="1"/>
    <col min="6107" max="6107" width="9.5703125" style="5" bestFit="1" customWidth="1"/>
    <col min="6108" max="6108" width="8.7109375" style="5" customWidth="1"/>
    <col min="6109" max="6110" width="10.7109375" style="5" customWidth="1"/>
    <col min="6111" max="6111" width="9.42578125" style="5" bestFit="1" customWidth="1"/>
    <col min="6112" max="6112" width="8.7109375" style="5" customWidth="1"/>
    <col min="6113" max="6113" width="11.7109375" style="5" customWidth="1"/>
    <col min="6114" max="6114" width="1.28515625" style="5" customWidth="1"/>
    <col min="6115" max="6115" width="11.140625" style="5" bestFit="1" customWidth="1"/>
    <col min="6116" max="6116" width="11.140625" style="5" customWidth="1"/>
    <col min="6117" max="6117" width="9.7109375" style="5" customWidth="1"/>
    <col min="6118" max="6118" width="11.140625" style="5" bestFit="1" customWidth="1"/>
    <col min="6119" max="6119" width="11.28515625" style="5" bestFit="1" customWidth="1"/>
    <col min="6120" max="6120" width="9.140625" style="5"/>
    <col min="6121" max="6121" width="10.140625" style="5" bestFit="1" customWidth="1"/>
    <col min="6122" max="6122" width="12.7109375" style="5" bestFit="1" customWidth="1"/>
    <col min="6123" max="6123" width="13.28515625" style="5" bestFit="1" customWidth="1"/>
    <col min="6124" max="6124" width="11.85546875" style="5" customWidth="1"/>
    <col min="6125" max="6125" width="9.5703125" style="5" customWidth="1"/>
    <col min="6126" max="6126" width="20" style="5" customWidth="1"/>
    <col min="6127" max="6357" width="9.140625" style="5"/>
    <col min="6358" max="6358" width="3.140625" style="5" customWidth="1"/>
    <col min="6359" max="6359" width="6.7109375" style="5" customWidth="1"/>
    <col min="6360" max="6360" width="43.7109375" style="5" customWidth="1"/>
    <col min="6361" max="6362" width="10.7109375" style="5" customWidth="1"/>
    <col min="6363" max="6363" width="9.5703125" style="5" bestFit="1" customWidth="1"/>
    <col min="6364" max="6364" width="8.7109375" style="5" customWidth="1"/>
    <col min="6365" max="6366" width="10.7109375" style="5" customWidth="1"/>
    <col min="6367" max="6367" width="9.42578125" style="5" bestFit="1" customWidth="1"/>
    <col min="6368" max="6368" width="8.7109375" style="5" customWidth="1"/>
    <col min="6369" max="6369" width="11.7109375" style="5" customWidth="1"/>
    <col min="6370" max="6370" width="1.28515625" style="5" customWidth="1"/>
    <col min="6371" max="6371" width="11.140625" style="5" bestFit="1" customWidth="1"/>
    <col min="6372" max="6372" width="11.140625" style="5" customWidth="1"/>
    <col min="6373" max="6373" width="9.7109375" style="5" customWidth="1"/>
    <col min="6374" max="6374" width="11.140625" style="5" bestFit="1" customWidth="1"/>
    <col min="6375" max="6375" width="11.28515625" style="5" bestFit="1" customWidth="1"/>
    <col min="6376" max="6376" width="9.140625" style="5"/>
    <col min="6377" max="6377" width="10.140625" style="5" bestFit="1" customWidth="1"/>
    <col min="6378" max="6378" width="12.7109375" style="5" bestFit="1" customWidth="1"/>
    <col min="6379" max="6379" width="13.28515625" style="5" bestFit="1" customWidth="1"/>
    <col min="6380" max="6380" width="11.85546875" style="5" customWidth="1"/>
    <col min="6381" max="6381" width="9.5703125" style="5" customWidth="1"/>
    <col min="6382" max="6382" width="20" style="5" customWidth="1"/>
    <col min="6383" max="6613" width="9.140625" style="5"/>
    <col min="6614" max="6614" width="3.140625" style="5" customWidth="1"/>
    <col min="6615" max="6615" width="6.7109375" style="5" customWidth="1"/>
    <col min="6616" max="6616" width="43.7109375" style="5" customWidth="1"/>
    <col min="6617" max="6618" width="10.7109375" style="5" customWidth="1"/>
    <col min="6619" max="6619" width="9.5703125" style="5" bestFit="1" customWidth="1"/>
    <col min="6620" max="6620" width="8.7109375" style="5" customWidth="1"/>
    <col min="6621" max="6622" width="10.7109375" style="5" customWidth="1"/>
    <col min="6623" max="6623" width="9.42578125" style="5" bestFit="1" customWidth="1"/>
    <col min="6624" max="6624" width="8.7109375" style="5" customWidth="1"/>
    <col min="6625" max="6625" width="11.7109375" style="5" customWidth="1"/>
    <col min="6626" max="6626" width="1.28515625" style="5" customWidth="1"/>
    <col min="6627" max="6627" width="11.140625" style="5" bestFit="1" customWidth="1"/>
    <col min="6628" max="6628" width="11.140625" style="5" customWidth="1"/>
    <col min="6629" max="6629" width="9.7109375" style="5" customWidth="1"/>
    <col min="6630" max="6630" width="11.140625" style="5" bestFit="1" customWidth="1"/>
    <col min="6631" max="6631" width="11.28515625" style="5" bestFit="1" customWidth="1"/>
    <col min="6632" max="6632" width="9.140625" style="5"/>
    <col min="6633" max="6633" width="10.140625" style="5" bestFit="1" customWidth="1"/>
    <col min="6634" max="6634" width="12.7109375" style="5" bestFit="1" customWidth="1"/>
    <col min="6635" max="6635" width="13.28515625" style="5" bestFit="1" customWidth="1"/>
    <col min="6636" max="6636" width="11.85546875" style="5" customWidth="1"/>
    <col min="6637" max="6637" width="9.5703125" style="5" customWidth="1"/>
    <col min="6638" max="6638" width="20" style="5" customWidth="1"/>
    <col min="6639" max="6869" width="9.140625" style="5"/>
    <col min="6870" max="6870" width="3.140625" style="5" customWidth="1"/>
    <col min="6871" max="6871" width="6.7109375" style="5" customWidth="1"/>
    <col min="6872" max="6872" width="43.7109375" style="5" customWidth="1"/>
    <col min="6873" max="6874" width="10.7109375" style="5" customWidth="1"/>
    <col min="6875" max="6875" width="9.5703125" style="5" bestFit="1" customWidth="1"/>
    <col min="6876" max="6876" width="8.7109375" style="5" customWidth="1"/>
    <col min="6877" max="6878" width="10.7109375" style="5" customWidth="1"/>
    <col min="6879" max="6879" width="9.42578125" style="5" bestFit="1" customWidth="1"/>
    <col min="6880" max="6880" width="8.7109375" style="5" customWidth="1"/>
    <col min="6881" max="6881" width="11.7109375" style="5" customWidth="1"/>
    <col min="6882" max="6882" width="1.28515625" style="5" customWidth="1"/>
    <col min="6883" max="6883" width="11.140625" style="5" bestFit="1" customWidth="1"/>
    <col min="6884" max="6884" width="11.140625" style="5" customWidth="1"/>
    <col min="6885" max="6885" width="9.7109375" style="5" customWidth="1"/>
    <col min="6886" max="6886" width="11.140625" style="5" bestFit="1" customWidth="1"/>
    <col min="6887" max="6887" width="11.28515625" style="5" bestFit="1" customWidth="1"/>
    <col min="6888" max="6888" width="9.140625" style="5"/>
    <col min="6889" max="6889" width="10.140625" style="5" bestFit="1" customWidth="1"/>
    <col min="6890" max="6890" width="12.7109375" style="5" bestFit="1" customWidth="1"/>
    <col min="6891" max="6891" width="13.28515625" style="5" bestFit="1" customWidth="1"/>
    <col min="6892" max="6892" width="11.85546875" style="5" customWidth="1"/>
    <col min="6893" max="6893" width="9.5703125" style="5" customWidth="1"/>
    <col min="6894" max="6894" width="20" style="5" customWidth="1"/>
    <col min="6895" max="7125" width="9.140625" style="5"/>
    <col min="7126" max="7126" width="3.140625" style="5" customWidth="1"/>
    <col min="7127" max="7127" width="6.7109375" style="5" customWidth="1"/>
    <col min="7128" max="7128" width="43.7109375" style="5" customWidth="1"/>
    <col min="7129" max="7130" width="10.7109375" style="5" customWidth="1"/>
    <col min="7131" max="7131" width="9.5703125" style="5" bestFit="1" customWidth="1"/>
    <col min="7132" max="7132" width="8.7109375" style="5" customWidth="1"/>
    <col min="7133" max="7134" width="10.7109375" style="5" customWidth="1"/>
    <col min="7135" max="7135" width="9.42578125" style="5" bestFit="1" customWidth="1"/>
    <col min="7136" max="7136" width="8.7109375" style="5" customWidth="1"/>
    <col min="7137" max="7137" width="11.7109375" style="5" customWidth="1"/>
    <col min="7138" max="7138" width="1.28515625" style="5" customWidth="1"/>
    <col min="7139" max="7139" width="11.140625" style="5" bestFit="1" customWidth="1"/>
    <col min="7140" max="7140" width="11.140625" style="5" customWidth="1"/>
    <col min="7141" max="7141" width="9.7109375" style="5" customWidth="1"/>
    <col min="7142" max="7142" width="11.140625" style="5" bestFit="1" customWidth="1"/>
    <col min="7143" max="7143" width="11.28515625" style="5" bestFit="1" customWidth="1"/>
    <col min="7144" max="7144" width="9.140625" style="5"/>
    <col min="7145" max="7145" width="10.140625" style="5" bestFit="1" customWidth="1"/>
    <col min="7146" max="7146" width="12.7109375" style="5" bestFit="1" customWidth="1"/>
    <col min="7147" max="7147" width="13.28515625" style="5" bestFit="1" customWidth="1"/>
    <col min="7148" max="7148" width="11.85546875" style="5" customWidth="1"/>
    <col min="7149" max="7149" width="9.5703125" style="5" customWidth="1"/>
    <col min="7150" max="7150" width="20" style="5" customWidth="1"/>
    <col min="7151" max="7381" width="9.140625" style="5"/>
    <col min="7382" max="7382" width="3.140625" style="5" customWidth="1"/>
    <col min="7383" max="7383" width="6.7109375" style="5" customWidth="1"/>
    <col min="7384" max="7384" width="43.7109375" style="5" customWidth="1"/>
    <col min="7385" max="7386" width="10.7109375" style="5" customWidth="1"/>
    <col min="7387" max="7387" width="9.5703125" style="5" bestFit="1" customWidth="1"/>
    <col min="7388" max="7388" width="8.7109375" style="5" customWidth="1"/>
    <col min="7389" max="7390" width="10.7109375" style="5" customWidth="1"/>
    <col min="7391" max="7391" width="9.42578125" style="5" bestFit="1" customWidth="1"/>
    <col min="7392" max="7392" width="8.7109375" style="5" customWidth="1"/>
    <col min="7393" max="7393" width="11.7109375" style="5" customWidth="1"/>
    <col min="7394" max="7394" width="1.28515625" style="5" customWidth="1"/>
    <col min="7395" max="7395" width="11.140625" style="5" bestFit="1" customWidth="1"/>
    <col min="7396" max="7396" width="11.140625" style="5" customWidth="1"/>
    <col min="7397" max="7397" width="9.7109375" style="5" customWidth="1"/>
    <col min="7398" max="7398" width="11.140625" style="5" bestFit="1" customWidth="1"/>
    <col min="7399" max="7399" width="11.28515625" style="5" bestFit="1" customWidth="1"/>
    <col min="7400" max="7400" width="9.140625" style="5"/>
    <col min="7401" max="7401" width="10.140625" style="5" bestFit="1" customWidth="1"/>
    <col min="7402" max="7402" width="12.7109375" style="5" bestFit="1" customWidth="1"/>
    <col min="7403" max="7403" width="13.28515625" style="5" bestFit="1" customWidth="1"/>
    <col min="7404" max="7404" width="11.85546875" style="5" customWidth="1"/>
    <col min="7405" max="7405" width="9.5703125" style="5" customWidth="1"/>
    <col min="7406" max="7406" width="20" style="5" customWidth="1"/>
    <col min="7407" max="7637" width="9.140625" style="5"/>
    <col min="7638" max="7638" width="3.140625" style="5" customWidth="1"/>
    <col min="7639" max="7639" width="6.7109375" style="5" customWidth="1"/>
    <col min="7640" max="7640" width="43.7109375" style="5" customWidth="1"/>
    <col min="7641" max="7642" width="10.7109375" style="5" customWidth="1"/>
    <col min="7643" max="7643" width="9.5703125" style="5" bestFit="1" customWidth="1"/>
    <col min="7644" max="7644" width="8.7109375" style="5" customWidth="1"/>
    <col min="7645" max="7646" width="10.7109375" style="5" customWidth="1"/>
    <col min="7647" max="7647" width="9.42578125" style="5" bestFit="1" customWidth="1"/>
    <col min="7648" max="7648" width="8.7109375" style="5" customWidth="1"/>
    <col min="7649" max="7649" width="11.7109375" style="5" customWidth="1"/>
    <col min="7650" max="7650" width="1.28515625" style="5" customWidth="1"/>
    <col min="7651" max="7651" width="11.140625" style="5" bestFit="1" customWidth="1"/>
    <col min="7652" max="7652" width="11.140625" style="5" customWidth="1"/>
    <col min="7653" max="7653" width="9.7109375" style="5" customWidth="1"/>
    <col min="7654" max="7654" width="11.140625" style="5" bestFit="1" customWidth="1"/>
    <col min="7655" max="7655" width="11.28515625" style="5" bestFit="1" customWidth="1"/>
    <col min="7656" max="7656" width="9.140625" style="5"/>
    <col min="7657" max="7657" width="10.140625" style="5" bestFit="1" customWidth="1"/>
    <col min="7658" max="7658" width="12.7109375" style="5" bestFit="1" customWidth="1"/>
    <col min="7659" max="7659" width="13.28515625" style="5" bestFit="1" customWidth="1"/>
    <col min="7660" max="7660" width="11.85546875" style="5" customWidth="1"/>
    <col min="7661" max="7661" width="9.5703125" style="5" customWidth="1"/>
    <col min="7662" max="7662" width="20" style="5" customWidth="1"/>
    <col min="7663" max="7893" width="9.140625" style="5"/>
    <col min="7894" max="7894" width="3.140625" style="5" customWidth="1"/>
    <col min="7895" max="7895" width="6.7109375" style="5" customWidth="1"/>
    <col min="7896" max="7896" width="43.7109375" style="5" customWidth="1"/>
    <col min="7897" max="7898" width="10.7109375" style="5" customWidth="1"/>
    <col min="7899" max="7899" width="9.5703125" style="5" bestFit="1" customWidth="1"/>
    <col min="7900" max="7900" width="8.7109375" style="5" customWidth="1"/>
    <col min="7901" max="7902" width="10.7109375" style="5" customWidth="1"/>
    <col min="7903" max="7903" width="9.42578125" style="5" bestFit="1" customWidth="1"/>
    <col min="7904" max="7904" width="8.7109375" style="5" customWidth="1"/>
    <col min="7905" max="7905" width="11.7109375" style="5" customWidth="1"/>
    <col min="7906" max="7906" width="1.28515625" style="5" customWidth="1"/>
    <col min="7907" max="7907" width="11.140625" style="5" bestFit="1" customWidth="1"/>
    <col min="7908" max="7908" width="11.140625" style="5" customWidth="1"/>
    <col min="7909" max="7909" width="9.7109375" style="5" customWidth="1"/>
    <col min="7910" max="7910" width="11.140625" style="5" bestFit="1" customWidth="1"/>
    <col min="7911" max="7911" width="11.28515625" style="5" bestFit="1" customWidth="1"/>
    <col min="7912" max="7912" width="9.140625" style="5"/>
    <col min="7913" max="7913" width="10.140625" style="5" bestFit="1" customWidth="1"/>
    <col min="7914" max="7914" width="12.7109375" style="5" bestFit="1" customWidth="1"/>
    <col min="7915" max="7915" width="13.28515625" style="5" bestFit="1" customWidth="1"/>
    <col min="7916" max="7916" width="11.85546875" style="5" customWidth="1"/>
    <col min="7917" max="7917" width="9.5703125" style="5" customWidth="1"/>
    <col min="7918" max="7918" width="20" style="5" customWidth="1"/>
    <col min="7919" max="8149" width="9.140625" style="5"/>
    <col min="8150" max="8150" width="3.140625" style="5" customWidth="1"/>
    <col min="8151" max="8151" width="6.7109375" style="5" customWidth="1"/>
    <col min="8152" max="8152" width="43.7109375" style="5" customWidth="1"/>
    <col min="8153" max="8154" width="10.7109375" style="5" customWidth="1"/>
    <col min="8155" max="8155" width="9.5703125" style="5" bestFit="1" customWidth="1"/>
    <col min="8156" max="8156" width="8.7109375" style="5" customWidth="1"/>
    <col min="8157" max="8158" width="10.7109375" style="5" customWidth="1"/>
    <col min="8159" max="8159" width="9.42578125" style="5" bestFit="1" customWidth="1"/>
    <col min="8160" max="8160" width="8.7109375" style="5" customWidth="1"/>
    <col min="8161" max="8161" width="11.7109375" style="5" customWidth="1"/>
    <col min="8162" max="8162" width="1.28515625" style="5" customWidth="1"/>
    <col min="8163" max="8163" width="11.140625" style="5" bestFit="1" customWidth="1"/>
    <col min="8164" max="8164" width="11.140625" style="5" customWidth="1"/>
    <col min="8165" max="8165" width="9.7109375" style="5" customWidth="1"/>
    <col min="8166" max="8166" width="11.140625" style="5" bestFit="1" customWidth="1"/>
    <col min="8167" max="8167" width="11.28515625" style="5" bestFit="1" customWidth="1"/>
    <col min="8168" max="8168" width="9.140625" style="5"/>
    <col min="8169" max="8169" width="10.140625" style="5" bestFit="1" customWidth="1"/>
    <col min="8170" max="8170" width="12.7109375" style="5" bestFit="1" customWidth="1"/>
    <col min="8171" max="8171" width="13.28515625" style="5" bestFit="1" customWidth="1"/>
    <col min="8172" max="8172" width="11.85546875" style="5" customWidth="1"/>
    <col min="8173" max="8173" width="9.5703125" style="5" customWidth="1"/>
    <col min="8174" max="8174" width="20" style="5" customWidth="1"/>
    <col min="8175" max="8405" width="9.140625" style="5"/>
    <col min="8406" max="8406" width="3.140625" style="5" customWidth="1"/>
    <col min="8407" max="8407" width="6.7109375" style="5" customWidth="1"/>
    <col min="8408" max="8408" width="43.7109375" style="5" customWidth="1"/>
    <col min="8409" max="8410" width="10.7109375" style="5" customWidth="1"/>
    <col min="8411" max="8411" width="9.5703125" style="5" bestFit="1" customWidth="1"/>
    <col min="8412" max="8412" width="8.7109375" style="5" customWidth="1"/>
    <col min="8413" max="8414" width="10.7109375" style="5" customWidth="1"/>
    <col min="8415" max="8415" width="9.42578125" style="5" bestFit="1" customWidth="1"/>
    <col min="8416" max="8416" width="8.7109375" style="5" customWidth="1"/>
    <col min="8417" max="8417" width="11.7109375" style="5" customWidth="1"/>
    <col min="8418" max="8418" width="1.28515625" style="5" customWidth="1"/>
    <col min="8419" max="8419" width="11.140625" style="5" bestFit="1" customWidth="1"/>
    <col min="8420" max="8420" width="11.140625" style="5" customWidth="1"/>
    <col min="8421" max="8421" width="9.7109375" style="5" customWidth="1"/>
    <col min="8422" max="8422" width="11.140625" style="5" bestFit="1" customWidth="1"/>
    <col min="8423" max="8423" width="11.28515625" style="5" bestFit="1" customWidth="1"/>
    <col min="8424" max="8424" width="9.140625" style="5"/>
    <col min="8425" max="8425" width="10.140625" style="5" bestFit="1" customWidth="1"/>
    <col min="8426" max="8426" width="12.7109375" style="5" bestFit="1" customWidth="1"/>
    <col min="8427" max="8427" width="13.28515625" style="5" bestFit="1" customWidth="1"/>
    <col min="8428" max="8428" width="11.85546875" style="5" customWidth="1"/>
    <col min="8429" max="8429" width="9.5703125" style="5" customWidth="1"/>
    <col min="8430" max="8430" width="20" style="5" customWidth="1"/>
    <col min="8431" max="8661" width="9.140625" style="5"/>
    <col min="8662" max="8662" width="3.140625" style="5" customWidth="1"/>
    <col min="8663" max="8663" width="6.7109375" style="5" customWidth="1"/>
    <col min="8664" max="8664" width="43.7109375" style="5" customWidth="1"/>
    <col min="8665" max="8666" width="10.7109375" style="5" customWidth="1"/>
    <col min="8667" max="8667" width="9.5703125" style="5" bestFit="1" customWidth="1"/>
    <col min="8668" max="8668" width="8.7109375" style="5" customWidth="1"/>
    <col min="8669" max="8670" width="10.7109375" style="5" customWidth="1"/>
    <col min="8671" max="8671" width="9.42578125" style="5" bestFit="1" customWidth="1"/>
    <col min="8672" max="8672" width="8.7109375" style="5" customWidth="1"/>
    <col min="8673" max="8673" width="11.7109375" style="5" customWidth="1"/>
    <col min="8674" max="8674" width="1.28515625" style="5" customWidth="1"/>
    <col min="8675" max="8675" width="11.140625" style="5" bestFit="1" customWidth="1"/>
    <col min="8676" max="8676" width="11.140625" style="5" customWidth="1"/>
    <col min="8677" max="8677" width="9.7109375" style="5" customWidth="1"/>
    <col min="8678" max="8678" width="11.140625" style="5" bestFit="1" customWidth="1"/>
    <col min="8679" max="8679" width="11.28515625" style="5" bestFit="1" customWidth="1"/>
    <col min="8680" max="8680" width="9.140625" style="5"/>
    <col min="8681" max="8681" width="10.140625" style="5" bestFit="1" customWidth="1"/>
    <col min="8682" max="8682" width="12.7109375" style="5" bestFit="1" customWidth="1"/>
    <col min="8683" max="8683" width="13.28515625" style="5" bestFit="1" customWidth="1"/>
    <col min="8684" max="8684" width="11.85546875" style="5" customWidth="1"/>
    <col min="8685" max="8685" width="9.5703125" style="5" customWidth="1"/>
    <col min="8686" max="8686" width="20" style="5" customWidth="1"/>
    <col min="8687" max="8917" width="9.140625" style="5"/>
    <col min="8918" max="8918" width="3.140625" style="5" customWidth="1"/>
    <col min="8919" max="8919" width="6.7109375" style="5" customWidth="1"/>
    <col min="8920" max="8920" width="43.7109375" style="5" customWidth="1"/>
    <col min="8921" max="8922" width="10.7109375" style="5" customWidth="1"/>
    <col min="8923" max="8923" width="9.5703125" style="5" bestFit="1" customWidth="1"/>
    <col min="8924" max="8924" width="8.7109375" style="5" customWidth="1"/>
    <col min="8925" max="8926" width="10.7109375" style="5" customWidth="1"/>
    <col min="8927" max="8927" width="9.42578125" style="5" bestFit="1" customWidth="1"/>
    <col min="8928" max="8928" width="8.7109375" style="5" customWidth="1"/>
    <col min="8929" max="8929" width="11.7109375" style="5" customWidth="1"/>
    <col min="8930" max="8930" width="1.28515625" style="5" customWidth="1"/>
    <col min="8931" max="8931" width="11.140625" style="5" bestFit="1" customWidth="1"/>
    <col min="8932" max="8932" width="11.140625" style="5" customWidth="1"/>
    <col min="8933" max="8933" width="9.7109375" style="5" customWidth="1"/>
    <col min="8934" max="8934" width="11.140625" style="5" bestFit="1" customWidth="1"/>
    <col min="8935" max="8935" width="11.28515625" style="5" bestFit="1" customWidth="1"/>
    <col min="8936" max="8936" width="9.140625" style="5"/>
    <col min="8937" max="8937" width="10.140625" style="5" bestFit="1" customWidth="1"/>
    <col min="8938" max="8938" width="12.7109375" style="5" bestFit="1" customWidth="1"/>
    <col min="8939" max="8939" width="13.28515625" style="5" bestFit="1" customWidth="1"/>
    <col min="8940" max="8940" width="11.85546875" style="5" customWidth="1"/>
    <col min="8941" max="8941" width="9.5703125" style="5" customWidth="1"/>
    <col min="8942" max="8942" width="20" style="5" customWidth="1"/>
    <col min="8943" max="9173" width="9.140625" style="5"/>
    <col min="9174" max="9174" width="3.140625" style="5" customWidth="1"/>
    <col min="9175" max="9175" width="6.7109375" style="5" customWidth="1"/>
    <col min="9176" max="9176" width="43.7109375" style="5" customWidth="1"/>
    <col min="9177" max="9178" width="10.7109375" style="5" customWidth="1"/>
    <col min="9179" max="9179" width="9.5703125" style="5" bestFit="1" customWidth="1"/>
    <col min="9180" max="9180" width="8.7109375" style="5" customWidth="1"/>
    <col min="9181" max="9182" width="10.7109375" style="5" customWidth="1"/>
    <col min="9183" max="9183" width="9.42578125" style="5" bestFit="1" customWidth="1"/>
    <col min="9184" max="9184" width="8.7109375" style="5" customWidth="1"/>
    <col min="9185" max="9185" width="11.7109375" style="5" customWidth="1"/>
    <col min="9186" max="9186" width="1.28515625" style="5" customWidth="1"/>
    <col min="9187" max="9187" width="11.140625" style="5" bestFit="1" customWidth="1"/>
    <col min="9188" max="9188" width="11.140625" style="5" customWidth="1"/>
    <col min="9189" max="9189" width="9.7109375" style="5" customWidth="1"/>
    <col min="9190" max="9190" width="11.140625" style="5" bestFit="1" customWidth="1"/>
    <col min="9191" max="9191" width="11.28515625" style="5" bestFit="1" customWidth="1"/>
    <col min="9192" max="9192" width="9.140625" style="5"/>
    <col min="9193" max="9193" width="10.140625" style="5" bestFit="1" customWidth="1"/>
    <col min="9194" max="9194" width="12.7109375" style="5" bestFit="1" customWidth="1"/>
    <col min="9195" max="9195" width="13.28515625" style="5" bestFit="1" customWidth="1"/>
    <col min="9196" max="9196" width="11.85546875" style="5" customWidth="1"/>
    <col min="9197" max="9197" width="9.5703125" style="5" customWidth="1"/>
    <col min="9198" max="9198" width="20" style="5" customWidth="1"/>
    <col min="9199" max="9429" width="9.140625" style="5"/>
    <col min="9430" max="9430" width="3.140625" style="5" customWidth="1"/>
    <col min="9431" max="9431" width="6.7109375" style="5" customWidth="1"/>
    <col min="9432" max="9432" width="43.7109375" style="5" customWidth="1"/>
    <col min="9433" max="9434" width="10.7109375" style="5" customWidth="1"/>
    <col min="9435" max="9435" width="9.5703125" style="5" bestFit="1" customWidth="1"/>
    <col min="9436" max="9436" width="8.7109375" style="5" customWidth="1"/>
    <col min="9437" max="9438" width="10.7109375" style="5" customWidth="1"/>
    <col min="9439" max="9439" width="9.42578125" style="5" bestFit="1" customWidth="1"/>
    <col min="9440" max="9440" width="8.7109375" style="5" customWidth="1"/>
    <col min="9441" max="9441" width="11.7109375" style="5" customWidth="1"/>
    <col min="9442" max="9442" width="1.28515625" style="5" customWidth="1"/>
    <col min="9443" max="9443" width="11.140625" style="5" bestFit="1" customWidth="1"/>
    <col min="9444" max="9444" width="11.140625" style="5" customWidth="1"/>
    <col min="9445" max="9445" width="9.7109375" style="5" customWidth="1"/>
    <col min="9446" max="9446" width="11.140625" style="5" bestFit="1" customWidth="1"/>
    <col min="9447" max="9447" width="11.28515625" style="5" bestFit="1" customWidth="1"/>
    <col min="9448" max="9448" width="9.140625" style="5"/>
    <col min="9449" max="9449" width="10.140625" style="5" bestFit="1" customWidth="1"/>
    <col min="9450" max="9450" width="12.7109375" style="5" bestFit="1" customWidth="1"/>
    <col min="9451" max="9451" width="13.28515625" style="5" bestFit="1" customWidth="1"/>
    <col min="9452" max="9452" width="11.85546875" style="5" customWidth="1"/>
    <col min="9453" max="9453" width="9.5703125" style="5" customWidth="1"/>
    <col min="9454" max="9454" width="20" style="5" customWidth="1"/>
    <col min="9455" max="9685" width="9.140625" style="5"/>
    <col min="9686" max="9686" width="3.140625" style="5" customWidth="1"/>
    <col min="9687" max="9687" width="6.7109375" style="5" customWidth="1"/>
    <col min="9688" max="9688" width="43.7109375" style="5" customWidth="1"/>
    <col min="9689" max="9690" width="10.7109375" style="5" customWidth="1"/>
    <col min="9691" max="9691" width="9.5703125" style="5" bestFit="1" customWidth="1"/>
    <col min="9692" max="9692" width="8.7109375" style="5" customWidth="1"/>
    <col min="9693" max="9694" width="10.7109375" style="5" customWidth="1"/>
    <col min="9695" max="9695" width="9.42578125" style="5" bestFit="1" customWidth="1"/>
    <col min="9696" max="9696" width="8.7109375" style="5" customWidth="1"/>
    <col min="9697" max="9697" width="11.7109375" style="5" customWidth="1"/>
    <col min="9698" max="9698" width="1.28515625" style="5" customWidth="1"/>
    <col min="9699" max="9699" width="11.140625" style="5" bestFit="1" customWidth="1"/>
    <col min="9700" max="9700" width="11.140625" style="5" customWidth="1"/>
    <col min="9701" max="9701" width="9.7109375" style="5" customWidth="1"/>
    <col min="9702" max="9702" width="11.140625" style="5" bestFit="1" customWidth="1"/>
    <col min="9703" max="9703" width="11.28515625" style="5" bestFit="1" customWidth="1"/>
    <col min="9704" max="9704" width="9.140625" style="5"/>
    <col min="9705" max="9705" width="10.140625" style="5" bestFit="1" customWidth="1"/>
    <col min="9706" max="9706" width="12.7109375" style="5" bestFit="1" customWidth="1"/>
    <col min="9707" max="9707" width="13.28515625" style="5" bestFit="1" customWidth="1"/>
    <col min="9708" max="9708" width="11.85546875" style="5" customWidth="1"/>
    <col min="9709" max="9709" width="9.5703125" style="5" customWidth="1"/>
    <col min="9710" max="9710" width="20" style="5" customWidth="1"/>
    <col min="9711" max="9941" width="9.140625" style="5"/>
    <col min="9942" max="9942" width="3.140625" style="5" customWidth="1"/>
    <col min="9943" max="9943" width="6.7109375" style="5" customWidth="1"/>
    <col min="9944" max="9944" width="43.7109375" style="5" customWidth="1"/>
    <col min="9945" max="9946" width="10.7109375" style="5" customWidth="1"/>
    <col min="9947" max="9947" width="9.5703125" style="5" bestFit="1" customWidth="1"/>
    <col min="9948" max="9948" width="8.7109375" style="5" customWidth="1"/>
    <col min="9949" max="9950" width="10.7109375" style="5" customWidth="1"/>
    <col min="9951" max="9951" width="9.42578125" style="5" bestFit="1" customWidth="1"/>
    <col min="9952" max="9952" width="8.7109375" style="5" customWidth="1"/>
    <col min="9953" max="9953" width="11.7109375" style="5" customWidth="1"/>
    <col min="9954" max="9954" width="1.28515625" style="5" customWidth="1"/>
    <col min="9955" max="9955" width="11.140625" style="5" bestFit="1" customWidth="1"/>
    <col min="9956" max="9956" width="11.140625" style="5" customWidth="1"/>
    <col min="9957" max="9957" width="9.7109375" style="5" customWidth="1"/>
    <col min="9958" max="9958" width="11.140625" style="5" bestFit="1" customWidth="1"/>
    <col min="9959" max="9959" width="11.28515625" style="5" bestFit="1" customWidth="1"/>
    <col min="9960" max="9960" width="9.140625" style="5"/>
    <col min="9961" max="9961" width="10.140625" style="5" bestFit="1" customWidth="1"/>
    <col min="9962" max="9962" width="12.7109375" style="5" bestFit="1" customWidth="1"/>
    <col min="9963" max="9963" width="13.28515625" style="5" bestFit="1" customWidth="1"/>
    <col min="9964" max="9964" width="11.85546875" style="5" customWidth="1"/>
    <col min="9965" max="9965" width="9.5703125" style="5" customWidth="1"/>
    <col min="9966" max="9966" width="20" style="5" customWidth="1"/>
    <col min="9967" max="10197" width="9.140625" style="5"/>
    <col min="10198" max="10198" width="3.140625" style="5" customWidth="1"/>
    <col min="10199" max="10199" width="6.7109375" style="5" customWidth="1"/>
    <col min="10200" max="10200" width="43.7109375" style="5" customWidth="1"/>
    <col min="10201" max="10202" width="10.7109375" style="5" customWidth="1"/>
    <col min="10203" max="10203" width="9.5703125" style="5" bestFit="1" customWidth="1"/>
    <col min="10204" max="10204" width="8.7109375" style="5" customWidth="1"/>
    <col min="10205" max="10206" width="10.7109375" style="5" customWidth="1"/>
    <col min="10207" max="10207" width="9.42578125" style="5" bestFit="1" customWidth="1"/>
    <col min="10208" max="10208" width="8.7109375" style="5" customWidth="1"/>
    <col min="10209" max="10209" width="11.7109375" style="5" customWidth="1"/>
    <col min="10210" max="10210" width="1.28515625" style="5" customWidth="1"/>
    <col min="10211" max="10211" width="11.140625" style="5" bestFit="1" customWidth="1"/>
    <col min="10212" max="10212" width="11.140625" style="5" customWidth="1"/>
    <col min="10213" max="10213" width="9.7109375" style="5" customWidth="1"/>
    <col min="10214" max="10214" width="11.140625" style="5" bestFit="1" customWidth="1"/>
    <col min="10215" max="10215" width="11.28515625" style="5" bestFit="1" customWidth="1"/>
    <col min="10216" max="10216" width="9.140625" style="5"/>
    <col min="10217" max="10217" width="10.140625" style="5" bestFit="1" customWidth="1"/>
    <col min="10218" max="10218" width="12.7109375" style="5" bestFit="1" customWidth="1"/>
    <col min="10219" max="10219" width="13.28515625" style="5" bestFit="1" customWidth="1"/>
    <col min="10220" max="10220" width="11.85546875" style="5" customWidth="1"/>
    <col min="10221" max="10221" width="9.5703125" style="5" customWidth="1"/>
    <col min="10222" max="10222" width="20" style="5" customWidth="1"/>
    <col min="10223" max="10453" width="9.140625" style="5"/>
    <col min="10454" max="10454" width="3.140625" style="5" customWidth="1"/>
    <col min="10455" max="10455" width="6.7109375" style="5" customWidth="1"/>
    <col min="10456" max="10456" width="43.7109375" style="5" customWidth="1"/>
    <col min="10457" max="10458" width="10.7109375" style="5" customWidth="1"/>
    <col min="10459" max="10459" width="9.5703125" style="5" bestFit="1" customWidth="1"/>
    <col min="10460" max="10460" width="8.7109375" style="5" customWidth="1"/>
    <col min="10461" max="10462" width="10.7109375" style="5" customWidth="1"/>
    <col min="10463" max="10463" width="9.42578125" style="5" bestFit="1" customWidth="1"/>
    <col min="10464" max="10464" width="8.7109375" style="5" customWidth="1"/>
    <col min="10465" max="10465" width="11.7109375" style="5" customWidth="1"/>
    <col min="10466" max="10466" width="1.28515625" style="5" customWidth="1"/>
    <col min="10467" max="10467" width="11.140625" style="5" bestFit="1" customWidth="1"/>
    <col min="10468" max="10468" width="11.140625" style="5" customWidth="1"/>
    <col min="10469" max="10469" width="9.7109375" style="5" customWidth="1"/>
    <col min="10470" max="10470" width="11.140625" style="5" bestFit="1" customWidth="1"/>
    <col min="10471" max="10471" width="11.28515625" style="5" bestFit="1" customWidth="1"/>
    <col min="10472" max="10472" width="9.140625" style="5"/>
    <col min="10473" max="10473" width="10.140625" style="5" bestFit="1" customWidth="1"/>
    <col min="10474" max="10474" width="12.7109375" style="5" bestFit="1" customWidth="1"/>
    <col min="10475" max="10475" width="13.28515625" style="5" bestFit="1" customWidth="1"/>
    <col min="10476" max="10476" width="11.85546875" style="5" customWidth="1"/>
    <col min="10477" max="10477" width="9.5703125" style="5" customWidth="1"/>
    <col min="10478" max="10478" width="20" style="5" customWidth="1"/>
    <col min="10479" max="10709" width="9.140625" style="5"/>
    <col min="10710" max="10710" width="3.140625" style="5" customWidth="1"/>
    <col min="10711" max="10711" width="6.7109375" style="5" customWidth="1"/>
    <col min="10712" max="10712" width="43.7109375" style="5" customWidth="1"/>
    <col min="10713" max="10714" width="10.7109375" style="5" customWidth="1"/>
    <col min="10715" max="10715" width="9.5703125" style="5" bestFit="1" customWidth="1"/>
    <col min="10716" max="10716" width="8.7109375" style="5" customWidth="1"/>
    <col min="10717" max="10718" width="10.7109375" style="5" customWidth="1"/>
    <col min="10719" max="10719" width="9.42578125" style="5" bestFit="1" customWidth="1"/>
    <col min="10720" max="10720" width="8.7109375" style="5" customWidth="1"/>
    <col min="10721" max="10721" width="11.7109375" style="5" customWidth="1"/>
    <col min="10722" max="10722" width="1.28515625" style="5" customWidth="1"/>
    <col min="10723" max="10723" width="11.140625" style="5" bestFit="1" customWidth="1"/>
    <col min="10724" max="10724" width="11.140625" style="5" customWidth="1"/>
    <col min="10725" max="10725" width="9.7109375" style="5" customWidth="1"/>
    <col min="10726" max="10726" width="11.140625" style="5" bestFit="1" customWidth="1"/>
    <col min="10727" max="10727" width="11.28515625" style="5" bestFit="1" customWidth="1"/>
    <col min="10728" max="10728" width="9.140625" style="5"/>
    <col min="10729" max="10729" width="10.140625" style="5" bestFit="1" customWidth="1"/>
    <col min="10730" max="10730" width="12.7109375" style="5" bestFit="1" customWidth="1"/>
    <col min="10731" max="10731" width="13.28515625" style="5" bestFit="1" customWidth="1"/>
    <col min="10732" max="10732" width="11.85546875" style="5" customWidth="1"/>
    <col min="10733" max="10733" width="9.5703125" style="5" customWidth="1"/>
    <col min="10734" max="10734" width="20" style="5" customWidth="1"/>
    <col min="10735" max="10965" width="9.140625" style="5"/>
    <col min="10966" max="10966" width="3.140625" style="5" customWidth="1"/>
    <col min="10967" max="10967" width="6.7109375" style="5" customWidth="1"/>
    <col min="10968" max="10968" width="43.7109375" style="5" customWidth="1"/>
    <col min="10969" max="10970" width="10.7109375" style="5" customWidth="1"/>
    <col min="10971" max="10971" width="9.5703125" style="5" bestFit="1" customWidth="1"/>
    <col min="10972" max="10972" width="8.7109375" style="5" customWidth="1"/>
    <col min="10973" max="10974" width="10.7109375" style="5" customWidth="1"/>
    <col min="10975" max="10975" width="9.42578125" style="5" bestFit="1" customWidth="1"/>
    <col min="10976" max="10976" width="8.7109375" style="5" customWidth="1"/>
    <col min="10977" max="10977" width="11.7109375" style="5" customWidth="1"/>
    <col min="10978" max="10978" width="1.28515625" style="5" customWidth="1"/>
    <col min="10979" max="10979" width="11.140625" style="5" bestFit="1" customWidth="1"/>
    <col min="10980" max="10980" width="11.140625" style="5" customWidth="1"/>
    <col min="10981" max="10981" width="9.7109375" style="5" customWidth="1"/>
    <col min="10982" max="10982" width="11.140625" style="5" bestFit="1" customWidth="1"/>
    <col min="10983" max="10983" width="11.28515625" style="5" bestFit="1" customWidth="1"/>
    <col min="10984" max="10984" width="9.140625" style="5"/>
    <col min="10985" max="10985" width="10.140625" style="5" bestFit="1" customWidth="1"/>
    <col min="10986" max="10986" width="12.7109375" style="5" bestFit="1" customWidth="1"/>
    <col min="10987" max="10987" width="13.28515625" style="5" bestFit="1" customWidth="1"/>
    <col min="10988" max="10988" width="11.85546875" style="5" customWidth="1"/>
    <col min="10989" max="10989" width="9.5703125" style="5" customWidth="1"/>
    <col min="10990" max="10990" width="20" style="5" customWidth="1"/>
    <col min="10991" max="11221" width="9.140625" style="5"/>
    <col min="11222" max="11222" width="3.140625" style="5" customWidth="1"/>
    <col min="11223" max="11223" width="6.7109375" style="5" customWidth="1"/>
    <col min="11224" max="11224" width="43.7109375" style="5" customWidth="1"/>
    <col min="11225" max="11226" width="10.7109375" style="5" customWidth="1"/>
    <col min="11227" max="11227" width="9.5703125" style="5" bestFit="1" customWidth="1"/>
    <col min="11228" max="11228" width="8.7109375" style="5" customWidth="1"/>
    <col min="11229" max="11230" width="10.7109375" style="5" customWidth="1"/>
    <col min="11231" max="11231" width="9.42578125" style="5" bestFit="1" customWidth="1"/>
    <col min="11232" max="11232" width="8.7109375" style="5" customWidth="1"/>
    <col min="11233" max="11233" width="11.7109375" style="5" customWidth="1"/>
    <col min="11234" max="11234" width="1.28515625" style="5" customWidth="1"/>
    <col min="11235" max="11235" width="11.140625" style="5" bestFit="1" customWidth="1"/>
    <col min="11236" max="11236" width="11.140625" style="5" customWidth="1"/>
    <col min="11237" max="11237" width="9.7109375" style="5" customWidth="1"/>
    <col min="11238" max="11238" width="11.140625" style="5" bestFit="1" customWidth="1"/>
    <col min="11239" max="11239" width="11.28515625" style="5" bestFit="1" customWidth="1"/>
    <col min="11240" max="11240" width="9.140625" style="5"/>
    <col min="11241" max="11241" width="10.140625" style="5" bestFit="1" customWidth="1"/>
    <col min="11242" max="11242" width="12.7109375" style="5" bestFit="1" customWidth="1"/>
    <col min="11243" max="11243" width="13.28515625" style="5" bestFit="1" customWidth="1"/>
    <col min="11244" max="11244" width="11.85546875" style="5" customWidth="1"/>
    <col min="11245" max="11245" width="9.5703125" style="5" customWidth="1"/>
    <col min="11246" max="11246" width="20" style="5" customWidth="1"/>
    <col min="11247" max="11477" width="9.140625" style="5"/>
    <col min="11478" max="11478" width="3.140625" style="5" customWidth="1"/>
    <col min="11479" max="11479" width="6.7109375" style="5" customWidth="1"/>
    <col min="11480" max="11480" width="43.7109375" style="5" customWidth="1"/>
    <col min="11481" max="11482" width="10.7109375" style="5" customWidth="1"/>
    <col min="11483" max="11483" width="9.5703125" style="5" bestFit="1" customWidth="1"/>
    <col min="11484" max="11484" width="8.7109375" style="5" customWidth="1"/>
    <col min="11485" max="11486" width="10.7109375" style="5" customWidth="1"/>
    <col min="11487" max="11487" width="9.42578125" style="5" bestFit="1" customWidth="1"/>
    <col min="11488" max="11488" width="8.7109375" style="5" customWidth="1"/>
    <col min="11489" max="11489" width="11.7109375" style="5" customWidth="1"/>
    <col min="11490" max="11490" width="1.28515625" style="5" customWidth="1"/>
    <col min="11491" max="11491" width="11.140625" style="5" bestFit="1" customWidth="1"/>
    <col min="11492" max="11492" width="11.140625" style="5" customWidth="1"/>
    <col min="11493" max="11493" width="9.7109375" style="5" customWidth="1"/>
    <col min="11494" max="11494" width="11.140625" style="5" bestFit="1" customWidth="1"/>
    <col min="11495" max="11495" width="11.28515625" style="5" bestFit="1" customWidth="1"/>
    <col min="11496" max="11496" width="9.140625" style="5"/>
    <col min="11497" max="11497" width="10.140625" style="5" bestFit="1" customWidth="1"/>
    <col min="11498" max="11498" width="12.7109375" style="5" bestFit="1" customWidth="1"/>
    <col min="11499" max="11499" width="13.28515625" style="5" bestFit="1" customWidth="1"/>
    <col min="11500" max="11500" width="11.85546875" style="5" customWidth="1"/>
    <col min="11501" max="11501" width="9.5703125" style="5" customWidth="1"/>
    <col min="11502" max="11502" width="20" style="5" customWidth="1"/>
    <col min="11503" max="11733" width="9.140625" style="5"/>
    <col min="11734" max="11734" width="3.140625" style="5" customWidth="1"/>
    <col min="11735" max="11735" width="6.7109375" style="5" customWidth="1"/>
    <col min="11736" max="11736" width="43.7109375" style="5" customWidth="1"/>
    <col min="11737" max="11738" width="10.7109375" style="5" customWidth="1"/>
    <col min="11739" max="11739" width="9.5703125" style="5" bestFit="1" customWidth="1"/>
    <col min="11740" max="11740" width="8.7109375" style="5" customWidth="1"/>
    <col min="11741" max="11742" width="10.7109375" style="5" customWidth="1"/>
    <col min="11743" max="11743" width="9.42578125" style="5" bestFit="1" customWidth="1"/>
    <col min="11744" max="11744" width="8.7109375" style="5" customWidth="1"/>
    <col min="11745" max="11745" width="11.7109375" style="5" customWidth="1"/>
    <col min="11746" max="11746" width="1.28515625" style="5" customWidth="1"/>
    <col min="11747" max="11747" width="11.140625" style="5" bestFit="1" customWidth="1"/>
    <col min="11748" max="11748" width="11.140625" style="5" customWidth="1"/>
    <col min="11749" max="11749" width="9.7109375" style="5" customWidth="1"/>
    <col min="11750" max="11750" width="11.140625" style="5" bestFit="1" customWidth="1"/>
    <col min="11751" max="11751" width="11.28515625" style="5" bestFit="1" customWidth="1"/>
    <col min="11752" max="11752" width="9.140625" style="5"/>
    <col min="11753" max="11753" width="10.140625" style="5" bestFit="1" customWidth="1"/>
    <col min="11754" max="11754" width="12.7109375" style="5" bestFit="1" customWidth="1"/>
    <col min="11755" max="11755" width="13.28515625" style="5" bestFit="1" customWidth="1"/>
    <col min="11756" max="11756" width="11.85546875" style="5" customWidth="1"/>
    <col min="11757" max="11757" width="9.5703125" style="5" customWidth="1"/>
    <col min="11758" max="11758" width="20" style="5" customWidth="1"/>
    <col min="11759" max="11989" width="9.140625" style="5"/>
    <col min="11990" max="11990" width="3.140625" style="5" customWidth="1"/>
    <col min="11991" max="11991" width="6.7109375" style="5" customWidth="1"/>
    <col min="11992" max="11992" width="43.7109375" style="5" customWidth="1"/>
    <col min="11993" max="11994" width="10.7109375" style="5" customWidth="1"/>
    <col min="11995" max="11995" width="9.5703125" style="5" bestFit="1" customWidth="1"/>
    <col min="11996" max="11996" width="8.7109375" style="5" customWidth="1"/>
    <col min="11997" max="11998" width="10.7109375" style="5" customWidth="1"/>
    <col min="11999" max="11999" width="9.42578125" style="5" bestFit="1" customWidth="1"/>
    <col min="12000" max="12000" width="8.7109375" style="5" customWidth="1"/>
    <col min="12001" max="12001" width="11.7109375" style="5" customWidth="1"/>
    <col min="12002" max="12002" width="1.28515625" style="5" customWidth="1"/>
    <col min="12003" max="12003" width="11.140625" style="5" bestFit="1" customWidth="1"/>
    <col min="12004" max="12004" width="11.140625" style="5" customWidth="1"/>
    <col min="12005" max="12005" width="9.7109375" style="5" customWidth="1"/>
    <col min="12006" max="12006" width="11.140625" style="5" bestFit="1" customWidth="1"/>
    <col min="12007" max="12007" width="11.28515625" style="5" bestFit="1" customWidth="1"/>
    <col min="12008" max="12008" width="9.140625" style="5"/>
    <col min="12009" max="12009" width="10.140625" style="5" bestFit="1" customWidth="1"/>
    <col min="12010" max="12010" width="12.7109375" style="5" bestFit="1" customWidth="1"/>
    <col min="12011" max="12011" width="13.28515625" style="5" bestFit="1" customWidth="1"/>
    <col min="12012" max="12012" width="11.85546875" style="5" customWidth="1"/>
    <col min="12013" max="12013" width="9.5703125" style="5" customWidth="1"/>
    <col min="12014" max="12014" width="20" style="5" customWidth="1"/>
    <col min="12015" max="12245" width="9.140625" style="5"/>
    <col min="12246" max="12246" width="3.140625" style="5" customWidth="1"/>
    <col min="12247" max="12247" width="6.7109375" style="5" customWidth="1"/>
    <col min="12248" max="12248" width="43.7109375" style="5" customWidth="1"/>
    <col min="12249" max="12250" width="10.7109375" style="5" customWidth="1"/>
    <col min="12251" max="12251" width="9.5703125" style="5" bestFit="1" customWidth="1"/>
    <col min="12252" max="12252" width="8.7109375" style="5" customWidth="1"/>
    <col min="12253" max="12254" width="10.7109375" style="5" customWidth="1"/>
    <col min="12255" max="12255" width="9.42578125" style="5" bestFit="1" customWidth="1"/>
    <col min="12256" max="12256" width="8.7109375" style="5" customWidth="1"/>
    <col min="12257" max="12257" width="11.7109375" style="5" customWidth="1"/>
    <col min="12258" max="12258" width="1.28515625" style="5" customWidth="1"/>
    <col min="12259" max="12259" width="11.140625" style="5" bestFit="1" customWidth="1"/>
    <col min="12260" max="12260" width="11.140625" style="5" customWidth="1"/>
    <col min="12261" max="12261" width="9.7109375" style="5" customWidth="1"/>
    <col min="12262" max="12262" width="11.140625" style="5" bestFit="1" customWidth="1"/>
    <col min="12263" max="12263" width="11.28515625" style="5" bestFit="1" customWidth="1"/>
    <col min="12264" max="12264" width="9.140625" style="5"/>
    <col min="12265" max="12265" width="10.140625" style="5" bestFit="1" customWidth="1"/>
    <col min="12266" max="12266" width="12.7109375" style="5" bestFit="1" customWidth="1"/>
    <col min="12267" max="12267" width="13.28515625" style="5" bestFit="1" customWidth="1"/>
    <col min="12268" max="12268" width="11.85546875" style="5" customWidth="1"/>
    <col min="12269" max="12269" width="9.5703125" style="5" customWidth="1"/>
    <col min="12270" max="12270" width="20" style="5" customWidth="1"/>
    <col min="12271" max="12501" width="9.140625" style="5"/>
    <col min="12502" max="12502" width="3.140625" style="5" customWidth="1"/>
    <col min="12503" max="12503" width="6.7109375" style="5" customWidth="1"/>
    <col min="12504" max="12504" width="43.7109375" style="5" customWidth="1"/>
    <col min="12505" max="12506" width="10.7109375" style="5" customWidth="1"/>
    <col min="12507" max="12507" width="9.5703125" style="5" bestFit="1" customWidth="1"/>
    <col min="12508" max="12508" width="8.7109375" style="5" customWidth="1"/>
    <col min="12509" max="12510" width="10.7109375" style="5" customWidth="1"/>
    <col min="12511" max="12511" width="9.42578125" style="5" bestFit="1" customWidth="1"/>
    <col min="12512" max="12512" width="8.7109375" style="5" customWidth="1"/>
    <col min="12513" max="12513" width="11.7109375" style="5" customWidth="1"/>
    <col min="12514" max="12514" width="1.28515625" style="5" customWidth="1"/>
    <col min="12515" max="12515" width="11.140625" style="5" bestFit="1" customWidth="1"/>
    <col min="12516" max="12516" width="11.140625" style="5" customWidth="1"/>
    <col min="12517" max="12517" width="9.7109375" style="5" customWidth="1"/>
    <col min="12518" max="12518" width="11.140625" style="5" bestFit="1" customWidth="1"/>
    <col min="12519" max="12519" width="11.28515625" style="5" bestFit="1" customWidth="1"/>
    <col min="12520" max="12520" width="9.140625" style="5"/>
    <col min="12521" max="12521" width="10.140625" style="5" bestFit="1" customWidth="1"/>
    <col min="12522" max="12522" width="12.7109375" style="5" bestFit="1" customWidth="1"/>
    <col min="12523" max="12523" width="13.28515625" style="5" bestFit="1" customWidth="1"/>
    <col min="12524" max="12524" width="11.85546875" style="5" customWidth="1"/>
    <col min="12525" max="12525" width="9.5703125" style="5" customWidth="1"/>
    <col min="12526" max="12526" width="20" style="5" customWidth="1"/>
    <col min="12527" max="12757" width="9.140625" style="5"/>
    <col min="12758" max="12758" width="3.140625" style="5" customWidth="1"/>
    <col min="12759" max="12759" width="6.7109375" style="5" customWidth="1"/>
    <col min="12760" max="12760" width="43.7109375" style="5" customWidth="1"/>
    <col min="12761" max="12762" width="10.7109375" style="5" customWidth="1"/>
    <col min="12763" max="12763" width="9.5703125" style="5" bestFit="1" customWidth="1"/>
    <col min="12764" max="12764" width="8.7109375" style="5" customWidth="1"/>
    <col min="12765" max="12766" width="10.7109375" style="5" customWidth="1"/>
    <col min="12767" max="12767" width="9.42578125" style="5" bestFit="1" customWidth="1"/>
    <col min="12768" max="12768" width="8.7109375" style="5" customWidth="1"/>
    <col min="12769" max="12769" width="11.7109375" style="5" customWidth="1"/>
    <col min="12770" max="12770" width="1.28515625" style="5" customWidth="1"/>
    <col min="12771" max="12771" width="11.140625" style="5" bestFit="1" customWidth="1"/>
    <col min="12772" max="12772" width="11.140625" style="5" customWidth="1"/>
    <col min="12773" max="12773" width="9.7109375" style="5" customWidth="1"/>
    <col min="12774" max="12774" width="11.140625" style="5" bestFit="1" customWidth="1"/>
    <col min="12775" max="12775" width="11.28515625" style="5" bestFit="1" customWidth="1"/>
    <col min="12776" max="12776" width="9.140625" style="5"/>
    <col min="12777" max="12777" width="10.140625" style="5" bestFit="1" customWidth="1"/>
    <col min="12778" max="12778" width="12.7109375" style="5" bestFit="1" customWidth="1"/>
    <col min="12779" max="12779" width="13.28515625" style="5" bestFit="1" customWidth="1"/>
    <col min="12780" max="12780" width="11.85546875" style="5" customWidth="1"/>
    <col min="12781" max="12781" width="9.5703125" style="5" customWidth="1"/>
    <col min="12782" max="12782" width="20" style="5" customWidth="1"/>
    <col min="12783" max="13013" width="9.140625" style="5"/>
    <col min="13014" max="13014" width="3.140625" style="5" customWidth="1"/>
    <col min="13015" max="13015" width="6.7109375" style="5" customWidth="1"/>
    <col min="13016" max="13016" width="43.7109375" style="5" customWidth="1"/>
    <col min="13017" max="13018" width="10.7109375" style="5" customWidth="1"/>
    <col min="13019" max="13019" width="9.5703125" style="5" bestFit="1" customWidth="1"/>
    <col min="13020" max="13020" width="8.7109375" style="5" customWidth="1"/>
    <col min="13021" max="13022" width="10.7109375" style="5" customWidth="1"/>
    <col min="13023" max="13023" width="9.42578125" style="5" bestFit="1" customWidth="1"/>
    <col min="13024" max="13024" width="8.7109375" style="5" customWidth="1"/>
    <col min="13025" max="13025" width="11.7109375" style="5" customWidth="1"/>
    <col min="13026" max="13026" width="1.28515625" style="5" customWidth="1"/>
    <col min="13027" max="13027" width="11.140625" style="5" bestFit="1" customWidth="1"/>
    <col min="13028" max="13028" width="11.140625" style="5" customWidth="1"/>
    <col min="13029" max="13029" width="9.7109375" style="5" customWidth="1"/>
    <col min="13030" max="13030" width="11.140625" style="5" bestFit="1" customWidth="1"/>
    <col min="13031" max="13031" width="11.28515625" style="5" bestFit="1" customWidth="1"/>
    <col min="13032" max="13032" width="9.140625" style="5"/>
    <col min="13033" max="13033" width="10.140625" style="5" bestFit="1" customWidth="1"/>
    <col min="13034" max="13034" width="12.7109375" style="5" bestFit="1" customWidth="1"/>
    <col min="13035" max="13035" width="13.28515625" style="5" bestFit="1" customWidth="1"/>
    <col min="13036" max="13036" width="11.85546875" style="5" customWidth="1"/>
    <col min="13037" max="13037" width="9.5703125" style="5" customWidth="1"/>
    <col min="13038" max="13038" width="20" style="5" customWidth="1"/>
    <col min="13039" max="13269" width="9.140625" style="5"/>
    <col min="13270" max="13270" width="3.140625" style="5" customWidth="1"/>
    <col min="13271" max="13271" width="6.7109375" style="5" customWidth="1"/>
    <col min="13272" max="13272" width="43.7109375" style="5" customWidth="1"/>
    <col min="13273" max="13274" width="10.7109375" style="5" customWidth="1"/>
    <col min="13275" max="13275" width="9.5703125" style="5" bestFit="1" customWidth="1"/>
    <col min="13276" max="13276" width="8.7109375" style="5" customWidth="1"/>
    <col min="13277" max="13278" width="10.7109375" style="5" customWidth="1"/>
    <col min="13279" max="13279" width="9.42578125" style="5" bestFit="1" customWidth="1"/>
    <col min="13280" max="13280" width="8.7109375" style="5" customWidth="1"/>
    <col min="13281" max="13281" width="11.7109375" style="5" customWidth="1"/>
    <col min="13282" max="13282" width="1.28515625" style="5" customWidth="1"/>
    <col min="13283" max="13283" width="11.140625" style="5" bestFit="1" customWidth="1"/>
    <col min="13284" max="13284" width="11.140625" style="5" customWidth="1"/>
    <col min="13285" max="13285" width="9.7109375" style="5" customWidth="1"/>
    <col min="13286" max="13286" width="11.140625" style="5" bestFit="1" customWidth="1"/>
    <col min="13287" max="13287" width="11.28515625" style="5" bestFit="1" customWidth="1"/>
    <col min="13288" max="13288" width="9.140625" style="5"/>
    <col min="13289" max="13289" width="10.140625" style="5" bestFit="1" customWidth="1"/>
    <col min="13290" max="13290" width="12.7109375" style="5" bestFit="1" customWidth="1"/>
    <col min="13291" max="13291" width="13.28515625" style="5" bestFit="1" customWidth="1"/>
    <col min="13292" max="13292" width="11.85546875" style="5" customWidth="1"/>
    <col min="13293" max="13293" width="9.5703125" style="5" customWidth="1"/>
    <col min="13294" max="13294" width="20" style="5" customWidth="1"/>
    <col min="13295" max="13525" width="9.140625" style="5"/>
    <col min="13526" max="13526" width="3.140625" style="5" customWidth="1"/>
    <col min="13527" max="13527" width="6.7109375" style="5" customWidth="1"/>
    <col min="13528" max="13528" width="43.7109375" style="5" customWidth="1"/>
    <col min="13529" max="13530" width="10.7109375" style="5" customWidth="1"/>
    <col min="13531" max="13531" width="9.5703125" style="5" bestFit="1" customWidth="1"/>
    <col min="13532" max="13532" width="8.7109375" style="5" customWidth="1"/>
    <col min="13533" max="13534" width="10.7109375" style="5" customWidth="1"/>
    <col min="13535" max="13535" width="9.42578125" style="5" bestFit="1" customWidth="1"/>
    <col min="13536" max="13536" width="8.7109375" style="5" customWidth="1"/>
    <col min="13537" max="13537" width="11.7109375" style="5" customWidth="1"/>
    <col min="13538" max="13538" width="1.28515625" style="5" customWidth="1"/>
    <col min="13539" max="13539" width="11.140625" style="5" bestFit="1" customWidth="1"/>
    <col min="13540" max="13540" width="11.140625" style="5" customWidth="1"/>
    <col min="13541" max="13541" width="9.7109375" style="5" customWidth="1"/>
    <col min="13542" max="13542" width="11.140625" style="5" bestFit="1" customWidth="1"/>
    <col min="13543" max="13543" width="11.28515625" style="5" bestFit="1" customWidth="1"/>
    <col min="13544" max="13544" width="9.140625" style="5"/>
    <col min="13545" max="13545" width="10.140625" style="5" bestFit="1" customWidth="1"/>
    <col min="13546" max="13546" width="12.7109375" style="5" bestFit="1" customWidth="1"/>
    <col min="13547" max="13547" width="13.28515625" style="5" bestFit="1" customWidth="1"/>
    <col min="13548" max="13548" width="11.85546875" style="5" customWidth="1"/>
    <col min="13549" max="13549" width="9.5703125" style="5" customWidth="1"/>
    <col min="13550" max="13550" width="20" style="5" customWidth="1"/>
    <col min="13551" max="13781" width="9.140625" style="5"/>
    <col min="13782" max="13782" width="3.140625" style="5" customWidth="1"/>
    <col min="13783" max="13783" width="6.7109375" style="5" customWidth="1"/>
    <col min="13784" max="13784" width="43.7109375" style="5" customWidth="1"/>
    <col min="13785" max="13786" width="10.7109375" style="5" customWidth="1"/>
    <col min="13787" max="13787" width="9.5703125" style="5" bestFit="1" customWidth="1"/>
    <col min="13788" max="13788" width="8.7109375" style="5" customWidth="1"/>
    <col min="13789" max="13790" width="10.7109375" style="5" customWidth="1"/>
    <col min="13791" max="13791" width="9.42578125" style="5" bestFit="1" customWidth="1"/>
    <col min="13792" max="13792" width="8.7109375" style="5" customWidth="1"/>
    <col min="13793" max="13793" width="11.7109375" style="5" customWidth="1"/>
    <col min="13794" max="13794" width="1.28515625" style="5" customWidth="1"/>
    <col min="13795" max="13795" width="11.140625" style="5" bestFit="1" customWidth="1"/>
    <col min="13796" max="13796" width="11.140625" style="5" customWidth="1"/>
    <col min="13797" max="13797" width="9.7109375" style="5" customWidth="1"/>
    <col min="13798" max="13798" width="11.140625" style="5" bestFit="1" customWidth="1"/>
    <col min="13799" max="13799" width="11.28515625" style="5" bestFit="1" customWidth="1"/>
    <col min="13800" max="13800" width="9.140625" style="5"/>
    <col min="13801" max="13801" width="10.140625" style="5" bestFit="1" customWidth="1"/>
    <col min="13802" max="13802" width="12.7109375" style="5" bestFit="1" customWidth="1"/>
    <col min="13803" max="13803" width="13.28515625" style="5" bestFit="1" customWidth="1"/>
    <col min="13804" max="13804" width="11.85546875" style="5" customWidth="1"/>
    <col min="13805" max="13805" width="9.5703125" style="5" customWidth="1"/>
    <col min="13806" max="13806" width="20" style="5" customWidth="1"/>
    <col min="13807" max="14037" width="9.140625" style="5"/>
    <col min="14038" max="14038" width="3.140625" style="5" customWidth="1"/>
    <col min="14039" max="14039" width="6.7109375" style="5" customWidth="1"/>
    <col min="14040" max="14040" width="43.7109375" style="5" customWidth="1"/>
    <col min="14041" max="14042" width="10.7109375" style="5" customWidth="1"/>
    <col min="14043" max="14043" width="9.5703125" style="5" bestFit="1" customWidth="1"/>
    <col min="14044" max="14044" width="8.7109375" style="5" customWidth="1"/>
    <col min="14045" max="14046" width="10.7109375" style="5" customWidth="1"/>
    <col min="14047" max="14047" width="9.42578125" style="5" bestFit="1" customWidth="1"/>
    <col min="14048" max="14048" width="8.7109375" style="5" customWidth="1"/>
    <col min="14049" max="14049" width="11.7109375" style="5" customWidth="1"/>
    <col min="14050" max="14050" width="1.28515625" style="5" customWidth="1"/>
    <col min="14051" max="14051" width="11.140625" style="5" bestFit="1" customWidth="1"/>
    <col min="14052" max="14052" width="11.140625" style="5" customWidth="1"/>
    <col min="14053" max="14053" width="9.7109375" style="5" customWidth="1"/>
    <col min="14054" max="14054" width="11.140625" style="5" bestFit="1" customWidth="1"/>
    <col min="14055" max="14055" width="11.28515625" style="5" bestFit="1" customWidth="1"/>
    <col min="14056" max="14056" width="9.140625" style="5"/>
    <col min="14057" max="14057" width="10.140625" style="5" bestFit="1" customWidth="1"/>
    <col min="14058" max="14058" width="12.7109375" style="5" bestFit="1" customWidth="1"/>
    <col min="14059" max="14059" width="13.28515625" style="5" bestFit="1" customWidth="1"/>
    <col min="14060" max="14060" width="11.85546875" style="5" customWidth="1"/>
    <col min="14061" max="14061" width="9.5703125" style="5" customWidth="1"/>
    <col min="14062" max="14062" width="20" style="5" customWidth="1"/>
    <col min="14063" max="14293" width="9.140625" style="5"/>
    <col min="14294" max="14294" width="3.140625" style="5" customWidth="1"/>
    <col min="14295" max="14295" width="6.7109375" style="5" customWidth="1"/>
    <col min="14296" max="14296" width="43.7109375" style="5" customWidth="1"/>
    <col min="14297" max="14298" width="10.7109375" style="5" customWidth="1"/>
    <col min="14299" max="14299" width="9.5703125" style="5" bestFit="1" customWidth="1"/>
    <col min="14300" max="14300" width="8.7109375" style="5" customWidth="1"/>
    <col min="14301" max="14302" width="10.7109375" style="5" customWidth="1"/>
    <col min="14303" max="14303" width="9.42578125" style="5" bestFit="1" customWidth="1"/>
    <col min="14304" max="14304" width="8.7109375" style="5" customWidth="1"/>
    <col min="14305" max="14305" width="11.7109375" style="5" customWidth="1"/>
    <col min="14306" max="14306" width="1.28515625" style="5" customWidth="1"/>
    <col min="14307" max="14307" width="11.140625" style="5" bestFit="1" customWidth="1"/>
    <col min="14308" max="14308" width="11.140625" style="5" customWidth="1"/>
    <col min="14309" max="14309" width="9.7109375" style="5" customWidth="1"/>
    <col min="14310" max="14310" width="11.140625" style="5" bestFit="1" customWidth="1"/>
    <col min="14311" max="14311" width="11.28515625" style="5" bestFit="1" customWidth="1"/>
    <col min="14312" max="14312" width="9.140625" style="5"/>
    <col min="14313" max="14313" width="10.140625" style="5" bestFit="1" customWidth="1"/>
    <col min="14314" max="14314" width="12.7109375" style="5" bestFit="1" customWidth="1"/>
    <col min="14315" max="14315" width="13.28515625" style="5" bestFit="1" customWidth="1"/>
    <col min="14316" max="14316" width="11.85546875" style="5" customWidth="1"/>
    <col min="14317" max="14317" width="9.5703125" style="5" customWidth="1"/>
    <col min="14318" max="14318" width="20" style="5" customWidth="1"/>
    <col min="14319" max="14549" width="9.140625" style="5"/>
    <col min="14550" max="14550" width="3.140625" style="5" customWidth="1"/>
    <col min="14551" max="14551" width="6.7109375" style="5" customWidth="1"/>
    <col min="14552" max="14552" width="43.7109375" style="5" customWidth="1"/>
    <col min="14553" max="14554" width="10.7109375" style="5" customWidth="1"/>
    <col min="14555" max="14555" width="9.5703125" style="5" bestFit="1" customWidth="1"/>
    <col min="14556" max="14556" width="8.7109375" style="5" customWidth="1"/>
    <col min="14557" max="14558" width="10.7109375" style="5" customWidth="1"/>
    <col min="14559" max="14559" width="9.42578125" style="5" bestFit="1" customWidth="1"/>
    <col min="14560" max="14560" width="8.7109375" style="5" customWidth="1"/>
    <col min="14561" max="14561" width="11.7109375" style="5" customWidth="1"/>
    <col min="14562" max="14562" width="1.28515625" style="5" customWidth="1"/>
    <col min="14563" max="14563" width="11.140625" style="5" bestFit="1" customWidth="1"/>
    <col min="14564" max="14564" width="11.140625" style="5" customWidth="1"/>
    <col min="14565" max="14565" width="9.7109375" style="5" customWidth="1"/>
    <col min="14566" max="14566" width="11.140625" style="5" bestFit="1" customWidth="1"/>
    <col min="14567" max="14567" width="11.28515625" style="5" bestFit="1" customWidth="1"/>
    <col min="14568" max="14568" width="9.140625" style="5"/>
    <col min="14569" max="14569" width="10.140625" style="5" bestFit="1" customWidth="1"/>
    <col min="14570" max="14570" width="12.7109375" style="5" bestFit="1" customWidth="1"/>
    <col min="14571" max="14571" width="13.28515625" style="5" bestFit="1" customWidth="1"/>
    <col min="14572" max="14572" width="11.85546875" style="5" customWidth="1"/>
    <col min="14573" max="14573" width="9.5703125" style="5" customWidth="1"/>
    <col min="14574" max="14574" width="20" style="5" customWidth="1"/>
    <col min="14575" max="14805" width="9.140625" style="5"/>
    <col min="14806" max="14806" width="3.140625" style="5" customWidth="1"/>
    <col min="14807" max="14807" width="6.7109375" style="5" customWidth="1"/>
    <col min="14808" max="14808" width="43.7109375" style="5" customWidth="1"/>
    <col min="14809" max="14810" width="10.7109375" style="5" customWidth="1"/>
    <col min="14811" max="14811" width="9.5703125" style="5" bestFit="1" customWidth="1"/>
    <col min="14812" max="14812" width="8.7109375" style="5" customWidth="1"/>
    <col min="14813" max="14814" width="10.7109375" style="5" customWidth="1"/>
    <col min="14815" max="14815" width="9.42578125" style="5" bestFit="1" customWidth="1"/>
    <col min="14816" max="14816" width="8.7109375" style="5" customWidth="1"/>
    <col min="14817" max="14817" width="11.7109375" style="5" customWidth="1"/>
    <col min="14818" max="14818" width="1.28515625" style="5" customWidth="1"/>
    <col min="14819" max="14819" width="11.140625" style="5" bestFit="1" customWidth="1"/>
    <col min="14820" max="14820" width="11.140625" style="5" customWidth="1"/>
    <col min="14821" max="14821" width="9.7109375" style="5" customWidth="1"/>
    <col min="14822" max="14822" width="11.140625" style="5" bestFit="1" customWidth="1"/>
    <col min="14823" max="14823" width="11.28515625" style="5" bestFit="1" customWidth="1"/>
    <col min="14824" max="14824" width="9.140625" style="5"/>
    <col min="14825" max="14825" width="10.140625" style="5" bestFit="1" customWidth="1"/>
    <col min="14826" max="14826" width="12.7109375" style="5" bestFit="1" customWidth="1"/>
    <col min="14827" max="14827" width="13.28515625" style="5" bestFit="1" customWidth="1"/>
    <col min="14828" max="14828" width="11.85546875" style="5" customWidth="1"/>
    <col min="14829" max="14829" width="9.5703125" style="5" customWidth="1"/>
    <col min="14830" max="14830" width="20" style="5" customWidth="1"/>
    <col min="14831" max="15061" width="9.140625" style="5"/>
    <col min="15062" max="15062" width="3.140625" style="5" customWidth="1"/>
    <col min="15063" max="15063" width="6.7109375" style="5" customWidth="1"/>
    <col min="15064" max="15064" width="43.7109375" style="5" customWidth="1"/>
    <col min="15065" max="15066" width="10.7109375" style="5" customWidth="1"/>
    <col min="15067" max="15067" width="9.5703125" style="5" bestFit="1" customWidth="1"/>
    <col min="15068" max="15068" width="8.7109375" style="5" customWidth="1"/>
    <col min="15069" max="15070" width="10.7109375" style="5" customWidth="1"/>
    <col min="15071" max="15071" width="9.42578125" style="5" bestFit="1" customWidth="1"/>
    <col min="15072" max="15072" width="8.7109375" style="5" customWidth="1"/>
    <col min="15073" max="15073" width="11.7109375" style="5" customWidth="1"/>
    <col min="15074" max="15074" width="1.28515625" style="5" customWidth="1"/>
    <col min="15075" max="15075" width="11.140625" style="5" bestFit="1" customWidth="1"/>
    <col min="15076" max="15076" width="11.140625" style="5" customWidth="1"/>
    <col min="15077" max="15077" width="9.7109375" style="5" customWidth="1"/>
    <col min="15078" max="15078" width="11.140625" style="5" bestFit="1" customWidth="1"/>
    <col min="15079" max="15079" width="11.28515625" style="5" bestFit="1" customWidth="1"/>
    <col min="15080" max="15080" width="9.140625" style="5"/>
    <col min="15081" max="15081" width="10.140625" style="5" bestFit="1" customWidth="1"/>
    <col min="15082" max="15082" width="12.7109375" style="5" bestFit="1" customWidth="1"/>
    <col min="15083" max="15083" width="13.28515625" style="5" bestFit="1" customWidth="1"/>
    <col min="15084" max="15084" width="11.85546875" style="5" customWidth="1"/>
    <col min="15085" max="15085" width="9.5703125" style="5" customWidth="1"/>
    <col min="15086" max="15086" width="20" style="5" customWidth="1"/>
    <col min="15087" max="15317" width="9.140625" style="5"/>
    <col min="15318" max="15318" width="3.140625" style="5" customWidth="1"/>
    <col min="15319" max="15319" width="6.7109375" style="5" customWidth="1"/>
    <col min="15320" max="15320" width="43.7109375" style="5" customWidth="1"/>
    <col min="15321" max="15322" width="10.7109375" style="5" customWidth="1"/>
    <col min="15323" max="15323" width="9.5703125" style="5" bestFit="1" customWidth="1"/>
    <col min="15324" max="15324" width="8.7109375" style="5" customWidth="1"/>
    <col min="15325" max="15326" width="10.7109375" style="5" customWidth="1"/>
    <col min="15327" max="15327" width="9.42578125" style="5" bestFit="1" customWidth="1"/>
    <col min="15328" max="15328" width="8.7109375" style="5" customWidth="1"/>
    <col min="15329" max="15329" width="11.7109375" style="5" customWidth="1"/>
    <col min="15330" max="15330" width="1.28515625" style="5" customWidth="1"/>
    <col min="15331" max="15331" width="11.140625" style="5" bestFit="1" customWidth="1"/>
    <col min="15332" max="15332" width="11.140625" style="5" customWidth="1"/>
    <col min="15333" max="15333" width="9.7109375" style="5" customWidth="1"/>
    <col min="15334" max="15334" width="11.140625" style="5" bestFit="1" customWidth="1"/>
    <col min="15335" max="15335" width="11.28515625" style="5" bestFit="1" customWidth="1"/>
    <col min="15336" max="15336" width="9.140625" style="5"/>
    <col min="15337" max="15337" width="10.140625" style="5" bestFit="1" customWidth="1"/>
    <col min="15338" max="15338" width="12.7109375" style="5" bestFit="1" customWidth="1"/>
    <col min="15339" max="15339" width="13.28515625" style="5" bestFit="1" customWidth="1"/>
    <col min="15340" max="15340" width="11.85546875" style="5" customWidth="1"/>
    <col min="15341" max="15341" width="9.5703125" style="5" customWidth="1"/>
    <col min="15342" max="15342" width="20" style="5" customWidth="1"/>
    <col min="15343" max="15573" width="9.140625" style="5"/>
    <col min="15574" max="15574" width="3.140625" style="5" customWidth="1"/>
    <col min="15575" max="15575" width="6.7109375" style="5" customWidth="1"/>
    <col min="15576" max="15576" width="43.7109375" style="5" customWidth="1"/>
    <col min="15577" max="15578" width="10.7109375" style="5" customWidth="1"/>
    <col min="15579" max="15579" width="9.5703125" style="5" bestFit="1" customWidth="1"/>
    <col min="15580" max="15580" width="8.7109375" style="5" customWidth="1"/>
    <col min="15581" max="15582" width="10.7109375" style="5" customWidth="1"/>
    <col min="15583" max="15583" width="9.42578125" style="5" bestFit="1" customWidth="1"/>
    <col min="15584" max="15584" width="8.7109375" style="5" customWidth="1"/>
    <col min="15585" max="15585" width="11.7109375" style="5" customWidth="1"/>
    <col min="15586" max="15586" width="1.28515625" style="5" customWidth="1"/>
    <col min="15587" max="15587" width="11.140625" style="5" bestFit="1" customWidth="1"/>
    <col min="15588" max="15588" width="11.140625" style="5" customWidth="1"/>
    <col min="15589" max="15589" width="9.7109375" style="5" customWidth="1"/>
    <col min="15590" max="15590" width="11.140625" style="5" bestFit="1" customWidth="1"/>
    <col min="15591" max="15591" width="11.28515625" style="5" bestFit="1" customWidth="1"/>
    <col min="15592" max="15592" width="9.140625" style="5"/>
    <col min="15593" max="15593" width="10.140625" style="5" bestFit="1" customWidth="1"/>
    <col min="15594" max="15594" width="12.7109375" style="5" bestFit="1" customWidth="1"/>
    <col min="15595" max="15595" width="13.28515625" style="5" bestFit="1" customWidth="1"/>
    <col min="15596" max="15596" width="11.85546875" style="5" customWidth="1"/>
    <col min="15597" max="15597" width="9.5703125" style="5" customWidth="1"/>
    <col min="15598" max="15598" width="20" style="5" customWidth="1"/>
    <col min="15599" max="15829" width="9.140625" style="5"/>
    <col min="15830" max="15830" width="3.140625" style="5" customWidth="1"/>
    <col min="15831" max="15831" width="6.7109375" style="5" customWidth="1"/>
    <col min="15832" max="15832" width="43.7109375" style="5" customWidth="1"/>
    <col min="15833" max="15834" width="10.7109375" style="5" customWidth="1"/>
    <col min="15835" max="15835" width="9.5703125" style="5" bestFit="1" customWidth="1"/>
    <col min="15836" max="15836" width="8.7109375" style="5" customWidth="1"/>
    <col min="15837" max="15838" width="10.7109375" style="5" customWidth="1"/>
    <col min="15839" max="15839" width="9.42578125" style="5" bestFit="1" customWidth="1"/>
    <col min="15840" max="15840" width="8.7109375" style="5" customWidth="1"/>
    <col min="15841" max="15841" width="11.7109375" style="5" customWidth="1"/>
    <col min="15842" max="15842" width="1.28515625" style="5" customWidth="1"/>
    <col min="15843" max="15843" width="11.140625" style="5" bestFit="1" customWidth="1"/>
    <col min="15844" max="15844" width="11.140625" style="5" customWidth="1"/>
    <col min="15845" max="15845" width="9.7109375" style="5" customWidth="1"/>
    <col min="15846" max="15846" width="11.140625" style="5" bestFit="1" customWidth="1"/>
    <col min="15847" max="15847" width="11.28515625" style="5" bestFit="1" customWidth="1"/>
    <col min="15848" max="15848" width="9.140625" style="5"/>
    <col min="15849" max="15849" width="10.140625" style="5" bestFit="1" customWidth="1"/>
    <col min="15850" max="15850" width="12.7109375" style="5" bestFit="1" customWidth="1"/>
    <col min="15851" max="15851" width="13.28515625" style="5" bestFit="1" customWidth="1"/>
    <col min="15852" max="15852" width="11.85546875" style="5" customWidth="1"/>
    <col min="15853" max="15853" width="9.5703125" style="5" customWidth="1"/>
    <col min="15854" max="15854" width="20" style="5" customWidth="1"/>
    <col min="15855" max="16085" width="9.140625" style="5"/>
    <col min="16086" max="16086" width="3.140625" style="5" customWidth="1"/>
    <col min="16087" max="16087" width="6.7109375" style="5" customWidth="1"/>
    <col min="16088" max="16088" width="43.7109375" style="5" customWidth="1"/>
    <col min="16089" max="16090" width="10.7109375" style="5" customWidth="1"/>
    <col min="16091" max="16091" width="9.5703125" style="5" bestFit="1" customWidth="1"/>
    <col min="16092" max="16092" width="8.7109375" style="5" customWidth="1"/>
    <col min="16093" max="16094" width="10.7109375" style="5" customWidth="1"/>
    <col min="16095" max="16095" width="9.42578125" style="5" bestFit="1" customWidth="1"/>
    <col min="16096" max="16096" width="8.7109375" style="5" customWidth="1"/>
    <col min="16097" max="16097" width="11.7109375" style="5" customWidth="1"/>
    <col min="16098" max="16098" width="1.28515625" style="5" customWidth="1"/>
    <col min="16099" max="16099" width="11.140625" style="5" bestFit="1" customWidth="1"/>
    <col min="16100" max="16100" width="11.140625" style="5" customWidth="1"/>
    <col min="16101" max="16101" width="9.7109375" style="5" customWidth="1"/>
    <col min="16102" max="16102" width="11.140625" style="5" bestFit="1" customWidth="1"/>
    <col min="16103" max="16103" width="11.28515625" style="5" bestFit="1" customWidth="1"/>
    <col min="16104" max="16104" width="9.140625" style="5"/>
    <col min="16105" max="16105" width="10.140625" style="5" bestFit="1" customWidth="1"/>
    <col min="16106" max="16106" width="12.7109375" style="5" bestFit="1" customWidth="1"/>
    <col min="16107" max="16107" width="13.28515625" style="5" bestFit="1" customWidth="1"/>
    <col min="16108" max="16108" width="11.85546875" style="5" customWidth="1"/>
    <col min="16109" max="16109" width="9.5703125" style="5" customWidth="1"/>
    <col min="16110" max="16110" width="20" style="5" customWidth="1"/>
    <col min="16111" max="16334" width="9.140625" style="5"/>
    <col min="16335" max="16377" width="9.140625" style="5" customWidth="1"/>
    <col min="16378" max="16384" width="9.140625" style="5"/>
  </cols>
  <sheetData>
    <row r="1" spans="2:11" ht="15" customHeight="1">
      <c r="B1" s="198"/>
      <c r="C1" s="171"/>
      <c r="D1" s="197"/>
      <c r="E1" s="3"/>
      <c r="F1" s="3"/>
      <c r="G1" s="171"/>
      <c r="H1" s="197"/>
      <c r="I1" s="3"/>
      <c r="J1" s="3"/>
      <c r="K1" s="162"/>
    </row>
    <row r="2" spans="2:11" ht="45" customHeight="1">
      <c r="B2" s="232" t="s">
        <v>88</v>
      </c>
      <c r="C2" s="7"/>
      <c r="D2" s="195"/>
      <c r="E2" s="7"/>
      <c r="F2" s="7"/>
      <c r="G2" s="7"/>
      <c r="H2" s="195"/>
      <c r="I2" s="7"/>
      <c r="J2" s="7"/>
      <c r="K2" s="195"/>
    </row>
    <row r="3" spans="2:11" ht="5.0999999999999996" customHeight="1" thickBot="1">
      <c r="B3" s="9"/>
      <c r="C3" s="10"/>
      <c r="D3" s="11"/>
      <c r="E3" s="12"/>
      <c r="F3" s="12"/>
      <c r="G3" s="10"/>
      <c r="H3" s="11"/>
      <c r="I3" s="12"/>
      <c r="J3" s="12"/>
      <c r="K3" s="12"/>
    </row>
    <row r="4" spans="2:11" ht="28.5" customHeight="1">
      <c r="B4" s="441"/>
      <c r="C4" s="543" t="s">
        <v>47</v>
      </c>
      <c r="D4" s="545" t="s">
        <v>48</v>
      </c>
      <c r="E4" s="539" t="s">
        <v>9</v>
      </c>
      <c r="F4" s="549" t="s">
        <v>10</v>
      </c>
      <c r="G4" s="534" t="s">
        <v>108</v>
      </c>
      <c r="H4" s="535" t="s">
        <v>49</v>
      </c>
      <c r="I4" s="539" t="s">
        <v>50</v>
      </c>
      <c r="J4" s="539" t="s">
        <v>51</v>
      </c>
      <c r="K4" s="547" t="s">
        <v>52</v>
      </c>
    </row>
    <row r="5" spans="2:11" ht="18.75" customHeight="1" thickBot="1">
      <c r="B5" s="444" t="s">
        <v>13</v>
      </c>
      <c r="C5" s="544"/>
      <c r="D5" s="546"/>
      <c r="E5" s="540"/>
      <c r="F5" s="550"/>
      <c r="G5" s="231" t="s">
        <v>0</v>
      </c>
      <c r="H5" s="221" t="s">
        <v>2</v>
      </c>
      <c r="I5" s="540"/>
      <c r="J5" s="540"/>
      <c r="K5" s="548"/>
    </row>
    <row r="6" spans="2:11" ht="18" customHeight="1">
      <c r="B6" s="448" t="s">
        <v>53</v>
      </c>
      <c r="C6" s="449">
        <v>1376313</v>
      </c>
      <c r="D6" s="271">
        <v>1291448</v>
      </c>
      <c r="E6" s="450">
        <f t="shared" ref="E6:E16" si="0">+C6-D6</f>
        <v>84865</v>
      </c>
      <c r="F6" s="451">
        <f t="shared" ref="F6:F33" si="1">C6/D6-1</f>
        <v>6.57130600690079E-2</v>
      </c>
      <c r="G6" s="449">
        <v>467785</v>
      </c>
      <c r="H6" s="270">
        <v>446006</v>
      </c>
      <c r="I6" s="450">
        <f>+G6-H6</f>
        <v>21779</v>
      </c>
      <c r="J6" s="452">
        <f t="shared" ref="J6:J11" si="2">G6/H6-1</f>
        <v>4.8831181643296251E-2</v>
      </c>
      <c r="K6" s="450">
        <v>1750801</v>
      </c>
    </row>
    <row r="7" spans="2:11" s="18" customFormat="1" ht="14.1" customHeight="1">
      <c r="B7" s="529" t="s">
        <v>54</v>
      </c>
      <c r="C7" s="453">
        <v>-21228</v>
      </c>
      <c r="D7" s="275">
        <v>-26455</v>
      </c>
      <c r="E7" s="273">
        <f>-(C7-D7)</f>
        <v>-5227</v>
      </c>
      <c r="F7" s="454">
        <f t="shared" si="1"/>
        <v>-0.19758079758079761</v>
      </c>
      <c r="G7" s="453">
        <v>-6990</v>
      </c>
      <c r="H7" s="276">
        <v>-7859</v>
      </c>
      <c r="I7" s="273">
        <f>-(G7-H7)</f>
        <v>-869</v>
      </c>
      <c r="J7" s="455">
        <f t="shared" si="2"/>
        <v>-0.11057386435933325</v>
      </c>
      <c r="K7" s="273">
        <v>-33983</v>
      </c>
    </row>
    <row r="8" spans="2:11" ht="14.1" customHeight="1">
      <c r="B8" s="456" t="s">
        <v>55</v>
      </c>
      <c r="C8" s="457">
        <f>C6-C7</f>
        <v>1397541</v>
      </c>
      <c r="D8" s="279">
        <f>+D6-D7</f>
        <v>1317903</v>
      </c>
      <c r="E8" s="458">
        <f t="shared" si="0"/>
        <v>79638</v>
      </c>
      <c r="F8" s="459">
        <f t="shared" si="1"/>
        <v>6.0427816007703195E-2</v>
      </c>
      <c r="G8" s="457">
        <f>G6-G7</f>
        <v>474775</v>
      </c>
      <c r="H8" s="283">
        <f>H6-H7</f>
        <v>453865</v>
      </c>
      <c r="I8" s="458">
        <f t="shared" ref="I8:I16" si="3">+G8-H8</f>
        <v>20910</v>
      </c>
      <c r="J8" s="460">
        <f t="shared" si="2"/>
        <v>4.6070968239454446E-2</v>
      </c>
      <c r="K8" s="458">
        <f>K6-K7</f>
        <v>1784784</v>
      </c>
    </row>
    <row r="9" spans="2:11" ht="15.95" customHeight="1">
      <c r="B9" s="461" t="s">
        <v>56</v>
      </c>
      <c r="C9" s="462">
        <v>9244</v>
      </c>
      <c r="D9" s="289">
        <v>9337</v>
      </c>
      <c r="E9" s="330">
        <f t="shared" si="0"/>
        <v>-93</v>
      </c>
      <c r="F9" s="463">
        <f t="shared" si="1"/>
        <v>-9.9603727107208107E-3</v>
      </c>
      <c r="G9" s="462">
        <v>376</v>
      </c>
      <c r="H9" s="289">
        <v>1119</v>
      </c>
      <c r="I9" s="330">
        <f t="shared" si="3"/>
        <v>-743</v>
      </c>
      <c r="J9" s="464">
        <f t="shared" si="2"/>
        <v>-0.66398570151921366</v>
      </c>
      <c r="K9" s="330">
        <v>10409</v>
      </c>
    </row>
    <row r="10" spans="2:11" ht="15.95" customHeight="1">
      <c r="B10" s="461" t="s">
        <v>57</v>
      </c>
      <c r="C10" s="462">
        <v>28817</v>
      </c>
      <c r="D10" s="289">
        <v>43666</v>
      </c>
      <c r="E10" s="330">
        <f t="shared" si="0"/>
        <v>-14849</v>
      </c>
      <c r="F10" s="464">
        <f t="shared" si="1"/>
        <v>-0.34005862684926491</v>
      </c>
      <c r="G10" s="462">
        <v>8155</v>
      </c>
      <c r="H10" s="289">
        <v>12947</v>
      </c>
      <c r="I10" s="330">
        <f t="shared" si="3"/>
        <v>-4792</v>
      </c>
      <c r="J10" s="464">
        <f t="shared" si="2"/>
        <v>-0.37012435313199965</v>
      </c>
      <c r="K10" s="330">
        <v>46579</v>
      </c>
    </row>
    <row r="11" spans="2:11" ht="15.95" customHeight="1">
      <c r="B11" s="465" t="s">
        <v>58</v>
      </c>
      <c r="C11" s="466">
        <v>908195</v>
      </c>
      <c r="D11" s="295">
        <v>888108</v>
      </c>
      <c r="E11" s="350">
        <f t="shared" si="0"/>
        <v>20087</v>
      </c>
      <c r="F11" s="467">
        <f t="shared" si="1"/>
        <v>2.2617744688709029E-2</v>
      </c>
      <c r="G11" s="466">
        <v>298502</v>
      </c>
      <c r="H11" s="295">
        <v>285863</v>
      </c>
      <c r="I11" s="350">
        <f t="shared" si="3"/>
        <v>12639</v>
      </c>
      <c r="J11" s="467">
        <f t="shared" si="2"/>
        <v>4.4213486880078978E-2</v>
      </c>
      <c r="K11" s="350">
        <v>1187065</v>
      </c>
    </row>
    <row r="12" spans="2:11" ht="14.1" customHeight="1">
      <c r="B12" s="530" t="s">
        <v>59</v>
      </c>
      <c r="C12" s="457">
        <v>1480</v>
      </c>
      <c r="D12" s="297">
        <v>0</v>
      </c>
      <c r="E12" s="468">
        <f t="shared" si="0"/>
        <v>1480</v>
      </c>
      <c r="F12" s="469" t="s">
        <v>1</v>
      </c>
      <c r="G12" s="457">
        <v>572</v>
      </c>
      <c r="H12" s="297">
        <v>0</v>
      </c>
      <c r="I12" s="468">
        <f t="shared" si="3"/>
        <v>572</v>
      </c>
      <c r="J12" s="470" t="s">
        <v>4</v>
      </c>
      <c r="K12" s="468">
        <v>14198</v>
      </c>
    </row>
    <row r="13" spans="2:11" s="20" customFormat="1" ht="15.95" customHeight="1">
      <c r="B13" s="344" t="s">
        <v>60</v>
      </c>
      <c r="C13" s="462">
        <v>150502</v>
      </c>
      <c r="D13" s="289">
        <v>168455</v>
      </c>
      <c r="E13" s="330">
        <f t="shared" si="0"/>
        <v>-17953</v>
      </c>
      <c r="F13" s="464">
        <f t="shared" si="1"/>
        <v>-0.10657445608619509</v>
      </c>
      <c r="G13" s="462">
        <v>13860</v>
      </c>
      <c r="H13" s="289">
        <v>59088</v>
      </c>
      <c r="I13" s="330">
        <f t="shared" si="3"/>
        <v>-45228</v>
      </c>
      <c r="J13" s="464">
        <f>G13/H13-1</f>
        <v>-0.76543460601137281</v>
      </c>
      <c r="K13" s="330">
        <v>324554</v>
      </c>
    </row>
    <row r="14" spans="2:11" ht="15.95" customHeight="1">
      <c r="B14" s="448" t="s">
        <v>61</v>
      </c>
      <c r="C14" s="449">
        <v>84521</v>
      </c>
      <c r="D14" s="305">
        <v>85257</v>
      </c>
      <c r="E14" s="450">
        <f t="shared" si="0"/>
        <v>-736</v>
      </c>
      <c r="F14" s="451">
        <f t="shared" si="1"/>
        <v>-8.6327222398160375E-3</v>
      </c>
      <c r="G14" s="449">
        <v>33025</v>
      </c>
      <c r="H14" s="305">
        <v>29030</v>
      </c>
      <c r="I14" s="450">
        <f t="shared" si="3"/>
        <v>3995</v>
      </c>
      <c r="J14" s="452">
        <f t="shared" ref="J14:J31" si="4">G14/H14-1</f>
        <v>0.13761625904236996</v>
      </c>
      <c r="K14" s="450">
        <v>117884</v>
      </c>
    </row>
    <row r="15" spans="2:11" ht="15.95" customHeight="1">
      <c r="B15" s="471" t="s">
        <v>62</v>
      </c>
      <c r="C15" s="472">
        <f>SUM(C9:C14)+C6-C12</f>
        <v>2557592</v>
      </c>
      <c r="D15" s="307">
        <f>SUM(D9:D14)+D6-D12</f>
        <v>2486271</v>
      </c>
      <c r="E15" s="473">
        <f t="shared" si="0"/>
        <v>71321</v>
      </c>
      <c r="F15" s="474">
        <f t="shared" si="1"/>
        <v>2.8685931662316699E-2</v>
      </c>
      <c r="G15" s="472">
        <f>SUM(G9:G14)+G6-G12</f>
        <v>821703</v>
      </c>
      <c r="H15" s="310">
        <f>SUM(H9:H14)+H6</f>
        <v>834053</v>
      </c>
      <c r="I15" s="473">
        <f t="shared" si="3"/>
        <v>-12350</v>
      </c>
      <c r="J15" s="475">
        <f t="shared" si="4"/>
        <v>-1.4807212491292465E-2</v>
      </c>
      <c r="K15" s="310">
        <f>SUM(K9:K14)+K6-K12</f>
        <v>3437292</v>
      </c>
    </row>
    <row r="16" spans="2:11" ht="15" customHeight="1">
      <c r="B16" s="476" t="s">
        <v>63</v>
      </c>
      <c r="C16" s="477">
        <f>C15-C7</f>
        <v>2578820</v>
      </c>
      <c r="D16" s="312">
        <f>D15-D7</f>
        <v>2512726</v>
      </c>
      <c r="E16" s="478">
        <f t="shared" si="0"/>
        <v>66094</v>
      </c>
      <c r="F16" s="479">
        <f t="shared" si="1"/>
        <v>2.6303703627056807E-2</v>
      </c>
      <c r="G16" s="477">
        <f>G15-G7</f>
        <v>828693</v>
      </c>
      <c r="H16" s="315">
        <f>SUM(H8:H14)</f>
        <v>841912</v>
      </c>
      <c r="I16" s="478">
        <f t="shared" si="3"/>
        <v>-13219</v>
      </c>
      <c r="J16" s="480">
        <f t="shared" si="4"/>
        <v>-1.5701165917578086E-2</v>
      </c>
      <c r="K16" s="315">
        <f>K15-K7</f>
        <v>3471275</v>
      </c>
    </row>
    <row r="17" spans="2:11" ht="15.95" customHeight="1">
      <c r="B17" s="481" t="s">
        <v>64</v>
      </c>
      <c r="C17" s="482">
        <v>-976637</v>
      </c>
      <c r="D17" s="320">
        <v>-974378</v>
      </c>
      <c r="E17" s="328">
        <f>-(+C17-D17)</f>
        <v>2259</v>
      </c>
      <c r="F17" s="483">
        <f t="shared" si="1"/>
        <v>2.3184020985695941E-3</v>
      </c>
      <c r="G17" s="482">
        <v>-328694</v>
      </c>
      <c r="H17" s="320">
        <v>-328144</v>
      </c>
      <c r="I17" s="328">
        <f>-(+G17-H17)</f>
        <v>550</v>
      </c>
      <c r="J17" s="484">
        <f t="shared" si="4"/>
        <v>1.6760934223998269E-3</v>
      </c>
      <c r="K17" s="320">
        <v>-1301717</v>
      </c>
    </row>
    <row r="18" spans="2:11" s="18" customFormat="1" ht="15.95" customHeight="1">
      <c r="B18" s="461" t="s">
        <v>65</v>
      </c>
      <c r="C18" s="462">
        <v>-458292</v>
      </c>
      <c r="D18" s="289">
        <v>-493949</v>
      </c>
      <c r="E18" s="330">
        <f>-(+C18-D18)</f>
        <v>-35657</v>
      </c>
      <c r="F18" s="463">
        <f t="shared" si="1"/>
        <v>-7.2187614510809794E-2</v>
      </c>
      <c r="G18" s="462">
        <v>-147078</v>
      </c>
      <c r="H18" s="289">
        <v>-158699</v>
      </c>
      <c r="I18" s="330">
        <f>-(+G18-H18)</f>
        <v>-11621</v>
      </c>
      <c r="J18" s="464">
        <f t="shared" si="4"/>
        <v>-7.3226674396184022E-2</v>
      </c>
      <c r="K18" s="330">
        <v>-659893</v>
      </c>
    </row>
    <row r="19" spans="2:11" s="18" customFormat="1" ht="20.25" customHeight="1">
      <c r="B19" s="485" t="s">
        <v>66</v>
      </c>
      <c r="C19" s="449">
        <v>-127693</v>
      </c>
      <c r="D19" s="304">
        <v>-135049</v>
      </c>
      <c r="E19" s="450">
        <f>-(C19-D19)</f>
        <v>-7356</v>
      </c>
      <c r="F19" s="451">
        <f t="shared" si="1"/>
        <v>-5.4469118616205958E-2</v>
      </c>
      <c r="G19" s="449">
        <v>-42497</v>
      </c>
      <c r="H19" s="295">
        <v>-44660</v>
      </c>
      <c r="I19" s="450">
        <f>-(G19-H19)</f>
        <v>-2163</v>
      </c>
      <c r="J19" s="452">
        <f t="shared" si="4"/>
        <v>-4.8432601880877724E-2</v>
      </c>
      <c r="K19" s="450">
        <v>-180188</v>
      </c>
    </row>
    <row r="20" spans="2:11" s="18" customFormat="1" ht="14.1" customHeight="1">
      <c r="B20" s="529" t="s">
        <v>54</v>
      </c>
      <c r="C20" s="453">
        <v>-14768</v>
      </c>
      <c r="D20" s="275">
        <v>-15284</v>
      </c>
      <c r="E20" s="486">
        <f>-(C20-D20)</f>
        <v>-516</v>
      </c>
      <c r="F20" s="455">
        <f t="shared" si="1"/>
        <v>-3.3760795603245186E-2</v>
      </c>
      <c r="G20" s="453">
        <v>-4969</v>
      </c>
      <c r="H20" s="277">
        <v>-5088</v>
      </c>
      <c r="I20" s="486">
        <f>-(G20-H20)</f>
        <v>-119</v>
      </c>
      <c r="J20" s="455">
        <f t="shared" si="4"/>
        <v>-2.338836477987416E-2</v>
      </c>
      <c r="K20" s="273">
        <v>-20377</v>
      </c>
    </row>
    <row r="21" spans="2:11" ht="31.5" customHeight="1">
      <c r="B21" s="487" t="s">
        <v>67</v>
      </c>
      <c r="C21" s="453">
        <f>C19-C20</f>
        <v>-112925</v>
      </c>
      <c r="D21" s="272">
        <f>D19-D20</f>
        <v>-119765</v>
      </c>
      <c r="E21" s="273">
        <f>-(C21-D21)</f>
        <v>-6840</v>
      </c>
      <c r="F21" s="488">
        <f t="shared" si="1"/>
        <v>-5.7111844027887937E-2</v>
      </c>
      <c r="G21" s="453">
        <f>G19-G20</f>
        <v>-37528</v>
      </c>
      <c r="H21" s="277">
        <f t="shared" ref="H21" si="5">H19-H20</f>
        <v>-39572</v>
      </c>
      <c r="I21" s="273">
        <f>-(G21-H21)</f>
        <v>-2044</v>
      </c>
      <c r="J21" s="455">
        <f t="shared" si="4"/>
        <v>-5.1652683715758596E-2</v>
      </c>
      <c r="K21" s="273">
        <f>K19-K20</f>
        <v>-159811</v>
      </c>
    </row>
    <row r="22" spans="2:11" ht="15.95" customHeight="1">
      <c r="B22" s="471" t="s">
        <v>68</v>
      </c>
      <c r="C22" s="472">
        <f>SUM(C17:C18)+C19</f>
        <v>-1562622</v>
      </c>
      <c r="D22" s="307">
        <f>SUM(D17:D19)</f>
        <v>-1603376</v>
      </c>
      <c r="E22" s="473">
        <f>-(C22-D22)</f>
        <v>-40754</v>
      </c>
      <c r="F22" s="474">
        <f t="shared" si="1"/>
        <v>-2.541761882428073E-2</v>
      </c>
      <c r="G22" s="472">
        <f>SUM(G17:G18)+G19</f>
        <v>-518269</v>
      </c>
      <c r="H22" s="310">
        <f t="shared" ref="H22" si="6">SUM(H17:H19)</f>
        <v>-531503</v>
      </c>
      <c r="I22" s="473">
        <f>-(G22-H22)</f>
        <v>-13234</v>
      </c>
      <c r="J22" s="475">
        <f t="shared" si="4"/>
        <v>-2.4899200945244004E-2</v>
      </c>
      <c r="K22" s="310">
        <f>SUM(K17:K18)+K19</f>
        <v>-2141798</v>
      </c>
    </row>
    <row r="23" spans="2:11" ht="15" customHeight="1">
      <c r="B23" s="476" t="s">
        <v>69</v>
      </c>
      <c r="C23" s="477">
        <f>SUM(C17:C19)-C20</f>
        <v>-1547854</v>
      </c>
      <c r="D23" s="312">
        <f>D17+D18+D21</f>
        <v>-1588092</v>
      </c>
      <c r="E23" s="478">
        <f>-(C23-D23)</f>
        <v>-40238</v>
      </c>
      <c r="F23" s="479">
        <f t="shared" si="1"/>
        <v>-2.5337323026625613E-2</v>
      </c>
      <c r="G23" s="477">
        <f>SUM(G17:G19)-G20</f>
        <v>-513300</v>
      </c>
      <c r="H23" s="315">
        <f t="shared" ref="H23" si="7">H17+H18+H21</f>
        <v>-526415</v>
      </c>
      <c r="I23" s="478">
        <f>-(G23-H23)</f>
        <v>-13115</v>
      </c>
      <c r="J23" s="480">
        <f t="shared" si="4"/>
        <v>-2.4913803747993457E-2</v>
      </c>
      <c r="K23" s="315">
        <f>SUM(K17:K19)-K20</f>
        <v>-2121421</v>
      </c>
    </row>
    <row r="24" spans="2:11" ht="15.95" customHeight="1">
      <c r="B24" s="471" t="s">
        <v>70</v>
      </c>
      <c r="C24" s="472">
        <f>C15+C22</f>
        <v>994970</v>
      </c>
      <c r="D24" s="307">
        <f>D15+D22</f>
        <v>882895</v>
      </c>
      <c r="E24" s="473">
        <f>+C24-D24</f>
        <v>112075</v>
      </c>
      <c r="F24" s="475">
        <f t="shared" si="1"/>
        <v>0.12694034964520129</v>
      </c>
      <c r="G24" s="472">
        <f>G15+G22</f>
        <v>303434</v>
      </c>
      <c r="H24" s="310">
        <f t="shared" ref="H24:H25" si="8">H15+H22</f>
        <v>302550</v>
      </c>
      <c r="I24" s="473">
        <f>+G24-H24</f>
        <v>884</v>
      </c>
      <c r="J24" s="475">
        <f t="shared" si="4"/>
        <v>2.9218311022971566E-3</v>
      </c>
      <c r="K24" s="310">
        <f>K15+K22</f>
        <v>1295494</v>
      </c>
    </row>
    <row r="25" spans="2:11" ht="15" customHeight="1">
      <c r="B25" s="476" t="s">
        <v>71</v>
      </c>
      <c r="C25" s="477">
        <f>C16+C23</f>
        <v>1030966</v>
      </c>
      <c r="D25" s="312">
        <f>D16+D23</f>
        <v>924634</v>
      </c>
      <c r="E25" s="478">
        <f>+C25-D25</f>
        <v>106332</v>
      </c>
      <c r="F25" s="480">
        <f t="shared" si="1"/>
        <v>0.11499901582680283</v>
      </c>
      <c r="G25" s="477">
        <f>G16+G23</f>
        <v>315393</v>
      </c>
      <c r="H25" s="315">
        <f t="shared" si="8"/>
        <v>315497</v>
      </c>
      <c r="I25" s="478">
        <f>+G25-H25</f>
        <v>-104</v>
      </c>
      <c r="J25" s="480">
        <f t="shared" si="4"/>
        <v>-3.2963863364787738E-4</v>
      </c>
      <c r="K25" s="315">
        <f>K16+K23</f>
        <v>1349854</v>
      </c>
    </row>
    <row r="26" spans="2:11" ht="15.95" customHeight="1">
      <c r="B26" s="481" t="s">
        <v>72</v>
      </c>
      <c r="C26" s="482">
        <v>-626151</v>
      </c>
      <c r="D26" s="320">
        <v>-576641</v>
      </c>
      <c r="E26" s="328">
        <f>-(C26-D26)</f>
        <v>49510</v>
      </c>
      <c r="F26" s="484">
        <f t="shared" si="1"/>
        <v>8.5859312813344912E-2</v>
      </c>
      <c r="G26" s="482">
        <v>-197050</v>
      </c>
      <c r="H26" s="320">
        <v>-192749</v>
      </c>
      <c r="I26" s="328">
        <f>-(G26-H26)</f>
        <v>4301</v>
      </c>
      <c r="J26" s="484">
        <f t="shared" si="4"/>
        <v>2.2313993846920122E-2</v>
      </c>
      <c r="K26" s="320">
        <v>-942978</v>
      </c>
    </row>
    <row r="27" spans="2:11" ht="21" customHeight="1">
      <c r="B27" s="344" t="s">
        <v>73</v>
      </c>
      <c r="C27" s="462">
        <v>-2268</v>
      </c>
      <c r="D27" s="330">
        <v>-22278</v>
      </c>
      <c r="E27" s="330">
        <f>-(C27-D27)</f>
        <v>-20010</v>
      </c>
      <c r="F27" s="463">
        <f t="shared" si="1"/>
        <v>-0.89819552922165369</v>
      </c>
      <c r="G27" s="462">
        <v>-267</v>
      </c>
      <c r="H27" s="330">
        <v>-5005</v>
      </c>
      <c r="I27" s="330">
        <f>-(G27-H27)</f>
        <v>-4738</v>
      </c>
      <c r="J27" s="464">
        <f t="shared" si="4"/>
        <v>-0.94665334665334666</v>
      </c>
      <c r="K27" s="330">
        <v>-47511</v>
      </c>
    </row>
    <row r="28" spans="2:11" ht="15.95" customHeight="1">
      <c r="B28" s="489" t="s">
        <v>74</v>
      </c>
      <c r="C28" s="462">
        <v>-3951</v>
      </c>
      <c r="D28" s="330">
        <v>-14333</v>
      </c>
      <c r="E28" s="330">
        <f>-(C28-D28)</f>
        <v>-10382</v>
      </c>
      <c r="F28" s="463">
        <f t="shared" si="1"/>
        <v>-0.72434242656805981</v>
      </c>
      <c r="G28" s="462">
        <v>-1249</v>
      </c>
      <c r="H28" s="330">
        <v>-2729</v>
      </c>
      <c r="I28" s="330">
        <f>-(G28-H28)</f>
        <v>-1480</v>
      </c>
      <c r="J28" s="464">
        <f t="shared" si="4"/>
        <v>-0.54232319530963724</v>
      </c>
      <c r="K28" s="330">
        <v>-12372</v>
      </c>
    </row>
    <row r="29" spans="2:11" ht="15.95" customHeight="1">
      <c r="B29" s="448" t="s">
        <v>75</v>
      </c>
      <c r="C29" s="449">
        <v>-349</v>
      </c>
      <c r="D29" s="305">
        <v>183</v>
      </c>
      <c r="E29" s="450">
        <f>(+C29-D29)</f>
        <v>-532</v>
      </c>
      <c r="F29" s="463" t="s">
        <v>1</v>
      </c>
      <c r="G29" s="449">
        <v>81</v>
      </c>
      <c r="H29" s="305">
        <v>-902</v>
      </c>
      <c r="I29" s="450">
        <f>(+G29-H29)</f>
        <v>983</v>
      </c>
      <c r="J29" s="464" t="s">
        <v>8</v>
      </c>
      <c r="K29" s="450">
        <v>-7324</v>
      </c>
    </row>
    <row r="30" spans="2:11" ht="15.95" customHeight="1">
      <c r="B30" s="471" t="s">
        <v>76</v>
      </c>
      <c r="C30" s="472">
        <f>SUM(C26:C29)+C24</f>
        <v>362251</v>
      </c>
      <c r="D30" s="307">
        <f>SUM(D26:D29)+D24</f>
        <v>269826</v>
      </c>
      <c r="E30" s="473">
        <f>+C30-D30</f>
        <v>92425</v>
      </c>
      <c r="F30" s="474">
        <f t="shared" si="1"/>
        <v>0.34253555995345142</v>
      </c>
      <c r="G30" s="472">
        <f>SUM(G26:G29)+G24</f>
        <v>104949</v>
      </c>
      <c r="H30" s="310">
        <f t="shared" ref="H30" si="9">SUM(H26:H29)+H24</f>
        <v>101165</v>
      </c>
      <c r="I30" s="473">
        <f>(+G30-H30)</f>
        <v>3784</v>
      </c>
      <c r="J30" s="475">
        <f t="shared" si="4"/>
        <v>3.7404240597044502E-2</v>
      </c>
      <c r="K30" s="310">
        <f>SUM(K26:K29)+K24</f>
        <v>285309</v>
      </c>
    </row>
    <row r="31" spans="2:11" ht="15" customHeight="1">
      <c r="B31" s="490" t="s">
        <v>77</v>
      </c>
      <c r="C31" s="477">
        <f>SUM(C25:C29)</f>
        <v>398247</v>
      </c>
      <c r="D31" s="312">
        <f>SUM(D26:D29)+D25</f>
        <v>311565</v>
      </c>
      <c r="E31" s="478">
        <f>+C31-D31</f>
        <v>86682</v>
      </c>
      <c r="F31" s="479">
        <f t="shared" si="1"/>
        <v>0.27821481873766318</v>
      </c>
      <c r="G31" s="477">
        <f>SUM(G25:G29)</f>
        <v>116908</v>
      </c>
      <c r="H31" s="315">
        <f t="shared" ref="H31" si="10">SUM(H26:H29)+H25</f>
        <v>114112</v>
      </c>
      <c r="I31" s="478">
        <f>(+G31-H31)</f>
        <v>2796</v>
      </c>
      <c r="J31" s="480">
        <f t="shared" si="4"/>
        <v>2.4502243409983082E-2</v>
      </c>
      <c r="K31" s="315">
        <f>SUM(K25:K29)</f>
        <v>339669</v>
      </c>
    </row>
    <row r="32" spans="2:11" ht="15.95" customHeight="1">
      <c r="B32" s="448" t="s">
        <v>78</v>
      </c>
      <c r="C32" s="491">
        <v>-187483</v>
      </c>
      <c r="D32" s="492">
        <v>-149566</v>
      </c>
      <c r="E32" s="450">
        <f>-(C32-D32)</f>
        <v>37917</v>
      </c>
      <c r="F32" s="493">
        <f t="shared" si="1"/>
        <v>0.25351349905727227</v>
      </c>
      <c r="G32" s="494">
        <v>-52115</v>
      </c>
      <c r="H32" s="340">
        <v>-46480</v>
      </c>
      <c r="I32" s="450">
        <f>-(G32-H32)</f>
        <v>5635</v>
      </c>
      <c r="J32" s="493">
        <f>G32/H32-1</f>
        <v>0.12123493975903621</v>
      </c>
      <c r="K32" s="495">
        <v>55136</v>
      </c>
    </row>
    <row r="33" spans="1:11" s="18" customFormat="1" ht="12.75" customHeight="1">
      <c r="B33" s="530" t="s">
        <v>54</v>
      </c>
      <c r="C33" s="496">
        <v>11742</v>
      </c>
      <c r="D33" s="342">
        <v>13790</v>
      </c>
      <c r="E33" s="458">
        <f>(C33-D33)</f>
        <v>-2048</v>
      </c>
      <c r="F33" s="459">
        <f t="shared" si="1"/>
        <v>-0.14851341551849162</v>
      </c>
      <c r="G33" s="496">
        <v>2059</v>
      </c>
      <c r="H33" s="343">
        <v>4276</v>
      </c>
      <c r="I33" s="458">
        <f>(G33-H33)</f>
        <v>-2217</v>
      </c>
      <c r="J33" s="460">
        <f>G33/H33-1</f>
        <v>-0.51847521047708134</v>
      </c>
      <c r="K33" s="343">
        <v>17959</v>
      </c>
    </row>
    <row r="34" spans="1:11" ht="18.75" customHeight="1">
      <c r="B34" s="344" t="s">
        <v>79</v>
      </c>
      <c r="C34" s="497">
        <v>0</v>
      </c>
      <c r="D34" s="346">
        <v>0</v>
      </c>
      <c r="E34" s="346">
        <f>(+C34-D34)</f>
        <v>0</v>
      </c>
      <c r="F34" s="498">
        <v>0</v>
      </c>
      <c r="G34" s="497">
        <v>0</v>
      </c>
      <c r="H34" s="349">
        <v>0</v>
      </c>
      <c r="I34" s="346">
        <f>(+G34-H34)</f>
        <v>0</v>
      </c>
      <c r="J34" s="498">
        <v>0</v>
      </c>
      <c r="K34" s="346">
        <v>0</v>
      </c>
    </row>
    <row r="35" spans="1:11" ht="15.95" customHeight="1">
      <c r="B35" s="499" t="s">
        <v>80</v>
      </c>
      <c r="C35" s="449">
        <v>-24936</v>
      </c>
      <c r="D35" s="301">
        <v>-18316</v>
      </c>
      <c r="E35" s="450">
        <f>-(C35-D35)</f>
        <v>6620</v>
      </c>
      <c r="F35" s="452">
        <f t="shared" ref="F35:F41" si="11">C35/D35-1</f>
        <v>0.36143262721118141</v>
      </c>
      <c r="G35" s="449">
        <v>-9194</v>
      </c>
      <c r="H35" s="350">
        <v>-5674</v>
      </c>
      <c r="I35" s="450">
        <f>-(G35-H35)</f>
        <v>3520</v>
      </c>
      <c r="J35" s="452">
        <f t="shared" ref="J35:J36" si="12">G35/H35-1</f>
        <v>0.62037363412054991</v>
      </c>
      <c r="K35" s="450">
        <v>-25895</v>
      </c>
    </row>
    <row r="36" spans="1:11" s="18" customFormat="1" ht="14.1" customHeight="1">
      <c r="B36" s="531" t="s">
        <v>54</v>
      </c>
      <c r="C36" s="453">
        <v>2155</v>
      </c>
      <c r="D36" s="272">
        <v>2607</v>
      </c>
      <c r="E36" s="486">
        <f>(C36-D36)</f>
        <v>-452</v>
      </c>
      <c r="F36" s="488">
        <f t="shared" si="11"/>
        <v>-0.17337936325278103</v>
      </c>
      <c r="G36" s="453">
        <v>867</v>
      </c>
      <c r="H36" s="273">
        <v>811</v>
      </c>
      <c r="I36" s="486">
        <f>(G36-H36)</f>
        <v>56</v>
      </c>
      <c r="J36" s="455">
        <f t="shared" si="12"/>
        <v>6.9050554870530245E-2</v>
      </c>
      <c r="K36" s="273">
        <v>3385</v>
      </c>
    </row>
    <row r="37" spans="1:11" ht="32.25" customHeight="1">
      <c r="B37" s="500" t="s">
        <v>81</v>
      </c>
      <c r="C37" s="501">
        <f>C31+(C32-C33)+C34+(C35-C36)</f>
        <v>171931</v>
      </c>
      <c r="D37" s="355">
        <f t="shared" ref="D37:K37" si="13">D31+(D32-D33)+D34+(D35-D36)</f>
        <v>127286</v>
      </c>
      <c r="E37" s="358">
        <f t="shared" si="13"/>
        <v>133719</v>
      </c>
      <c r="F37" s="502">
        <f t="shared" si="13"/>
        <v>1.2150537237773895</v>
      </c>
      <c r="G37" s="501">
        <f t="shared" si="13"/>
        <v>52673</v>
      </c>
      <c r="H37" s="358">
        <f t="shared" si="13"/>
        <v>56871</v>
      </c>
      <c r="I37" s="358">
        <f t="shared" si="13"/>
        <v>14112</v>
      </c>
      <c r="J37" s="502">
        <f t="shared" si="13"/>
        <v>1.2155354728961203</v>
      </c>
      <c r="K37" s="358">
        <f t="shared" si="13"/>
        <v>347566</v>
      </c>
    </row>
    <row r="38" spans="1:11" s="20" customFormat="1" ht="29.25" customHeight="1">
      <c r="B38" s="503" t="s">
        <v>82</v>
      </c>
      <c r="C38" s="504">
        <f>C30+C32+C34+C35</f>
        <v>149832</v>
      </c>
      <c r="D38" s="360">
        <f>D30+D32+D34+D35</f>
        <v>101944</v>
      </c>
      <c r="E38" s="363">
        <f>+C38-D38</f>
        <v>47888</v>
      </c>
      <c r="F38" s="505">
        <f t="shared" si="11"/>
        <v>0.46974809699442832</v>
      </c>
      <c r="G38" s="504">
        <f>G30+G32+G34+G35</f>
        <v>43640</v>
      </c>
      <c r="H38" s="363">
        <f>H30+H32+H34+H35</f>
        <v>49011</v>
      </c>
      <c r="I38" s="363">
        <f>+G38-H38</f>
        <v>-5371</v>
      </c>
      <c r="J38" s="505">
        <f>G38/H38-1</f>
        <v>-0.10958764359021445</v>
      </c>
      <c r="K38" s="363">
        <f>K30+K32+K34+K35</f>
        <v>314550</v>
      </c>
    </row>
    <row r="39" spans="1:11" ht="20.100000000000001" customHeight="1">
      <c r="B39" s="506" t="s">
        <v>83</v>
      </c>
      <c r="C39" s="507">
        <v>0</v>
      </c>
      <c r="D39" s="508">
        <v>0</v>
      </c>
      <c r="E39" s="509">
        <f>-(+C39-D39)</f>
        <v>0</v>
      </c>
      <c r="F39" s="510">
        <v>0</v>
      </c>
      <c r="G39" s="507">
        <v>0</v>
      </c>
      <c r="H39" s="366">
        <v>0</v>
      </c>
      <c r="I39" s="366">
        <f>-(+G39-H39)</f>
        <v>0</v>
      </c>
      <c r="J39" s="510">
        <v>0</v>
      </c>
      <c r="K39" s="511">
        <v>-37736</v>
      </c>
    </row>
    <row r="40" spans="1:11" ht="19.5" customHeight="1">
      <c r="B40" s="344" t="s">
        <v>84</v>
      </c>
      <c r="C40" s="512">
        <v>0</v>
      </c>
      <c r="D40" s="349">
        <v>0</v>
      </c>
      <c r="E40" s="346">
        <f>-(+C40-D40)</f>
        <v>0</v>
      </c>
      <c r="F40" s="513">
        <v>0</v>
      </c>
      <c r="G40" s="512">
        <v>0</v>
      </c>
      <c r="H40" s="371">
        <v>0</v>
      </c>
      <c r="I40" s="346">
        <f>-(+G40-H40)</f>
        <v>0</v>
      </c>
      <c r="J40" s="514">
        <v>0</v>
      </c>
      <c r="K40" s="299">
        <v>-25984</v>
      </c>
    </row>
    <row r="41" spans="1:11" s="20" customFormat="1" ht="21" customHeight="1" thickBot="1">
      <c r="B41" s="515" t="s">
        <v>86</v>
      </c>
      <c r="C41" s="516">
        <f>C38+C39+C40</f>
        <v>149832</v>
      </c>
      <c r="D41" s="375">
        <f>D38+D39+D40</f>
        <v>101944</v>
      </c>
      <c r="E41" s="378">
        <f>+C41-D41</f>
        <v>47888</v>
      </c>
      <c r="F41" s="517">
        <f t="shared" si="11"/>
        <v>0.46974809699442832</v>
      </c>
      <c r="G41" s="516">
        <f>G38+G39+G40</f>
        <v>43640</v>
      </c>
      <c r="H41" s="378">
        <f t="shared" ref="H41" si="14">H38+H39+H40</f>
        <v>49011</v>
      </c>
      <c r="I41" s="378">
        <f>+G41-H41</f>
        <v>-5371</v>
      </c>
      <c r="J41" s="517">
        <f>G41/H41-1</f>
        <v>-0.10958764359021445</v>
      </c>
      <c r="K41" s="378">
        <f>K38+K39+K40</f>
        <v>250830</v>
      </c>
    </row>
    <row r="42" spans="1:11" ht="5.0999999999999996" customHeight="1">
      <c r="B42" s="379"/>
      <c r="C42" s="518"/>
      <c r="D42" s="519"/>
      <c r="E42" s="520"/>
      <c r="F42" s="35"/>
      <c r="G42" s="518"/>
      <c r="H42" s="35"/>
      <c r="I42" s="520"/>
      <c r="J42" s="35"/>
      <c r="K42" s="521"/>
    </row>
    <row r="43" spans="1:11" ht="6.95" customHeight="1">
      <c r="A43" s="37"/>
      <c r="B43" s="522"/>
      <c r="C43" s="523"/>
      <c r="D43" s="523"/>
      <c r="E43" s="523"/>
      <c r="F43" s="523"/>
      <c r="G43" s="523"/>
      <c r="H43" s="382"/>
      <c r="I43" s="523"/>
      <c r="J43" s="523"/>
      <c r="K43" s="523"/>
    </row>
    <row r="44" spans="1:11" ht="5.0999999999999996" customHeight="1">
      <c r="B44" s="383"/>
      <c r="C44" s="524"/>
      <c r="D44" s="387"/>
      <c r="E44" s="389"/>
      <c r="F44" s="203"/>
      <c r="G44" s="524"/>
      <c r="H44" s="388"/>
      <c r="I44" s="389"/>
      <c r="J44" s="203"/>
      <c r="K44" s="388"/>
    </row>
    <row r="45" spans="1:11" s="18" customFormat="1" ht="17.25" customHeight="1">
      <c r="B45" s="525" t="s">
        <v>85</v>
      </c>
      <c r="C45" s="526">
        <f>C7+C20+C36+C33</f>
        <v>-22099</v>
      </c>
      <c r="D45" s="391">
        <f>D7+D20+D36+D33</f>
        <v>-25342</v>
      </c>
      <c r="E45" s="392">
        <f>-(C45-D45)</f>
        <v>-3243</v>
      </c>
      <c r="F45" s="527">
        <f>C45/D45-1</f>
        <v>-0.12796937889669324</v>
      </c>
      <c r="G45" s="526">
        <f>G7+G20+G36+G33</f>
        <v>-9033</v>
      </c>
      <c r="H45" s="394">
        <f>H7+H20+H33+H36</f>
        <v>-7860</v>
      </c>
      <c r="I45" s="392">
        <f>-(G45-H45)</f>
        <v>1173</v>
      </c>
      <c r="J45" s="528">
        <f>G45/H45-1</f>
        <v>0.14923664122137414</v>
      </c>
      <c r="K45" s="392">
        <f>K7+K20+K36+K33</f>
        <v>-33016</v>
      </c>
    </row>
    <row r="46" spans="1:11" ht="5.0999999999999996" customHeight="1">
      <c r="C46" s="33"/>
      <c r="D46" s="34"/>
      <c r="E46" s="36"/>
      <c r="F46" s="36"/>
      <c r="G46" s="33"/>
      <c r="H46" s="34"/>
      <c r="I46" s="36"/>
      <c r="J46" s="36"/>
      <c r="K46" s="220"/>
    </row>
    <row r="47" spans="1:11" ht="15" customHeight="1">
      <c r="B47" s="14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13.15" customHeight="1">
      <c r="B48" s="192"/>
      <c r="C48" s="224"/>
      <c r="D48" s="224"/>
      <c r="E48" s="27"/>
      <c r="F48" s="41"/>
      <c r="G48" s="224"/>
      <c r="H48" s="224"/>
      <c r="I48" s="27"/>
      <c r="J48" s="41"/>
      <c r="K48" s="224"/>
    </row>
    <row r="49" spans="1:11" ht="15" customHeight="1">
      <c r="A49" s="37"/>
      <c r="B49" s="193"/>
      <c r="C49" s="230"/>
      <c r="D49" s="230"/>
      <c r="E49" s="22"/>
      <c r="F49" s="22"/>
      <c r="G49" s="194"/>
      <c r="H49" s="22"/>
      <c r="I49" s="22"/>
      <c r="J49" s="22"/>
      <c r="K49" s="230"/>
    </row>
    <row r="50" spans="1:11" ht="15" customHeight="1">
      <c r="A50" s="37"/>
      <c r="B50" s="193"/>
      <c r="C50" s="194"/>
      <c r="D50" s="42"/>
      <c r="E50" s="42"/>
      <c r="F50" s="42"/>
      <c r="G50" s="194"/>
      <c r="H50" s="42"/>
      <c r="I50" s="42"/>
      <c r="J50" s="42"/>
      <c r="K50" s="42"/>
    </row>
    <row r="51" spans="1:11" ht="15" customHeight="1">
      <c r="A51" s="37"/>
      <c r="B51" s="192"/>
      <c r="C51" s="191"/>
      <c r="G51" s="191"/>
    </row>
    <row r="52" spans="1:11" ht="15" customHeight="1">
      <c r="A52" s="37"/>
      <c r="B52" s="43"/>
    </row>
    <row r="53" spans="1:11" ht="15" customHeight="1">
      <c r="A53" s="37"/>
      <c r="B53" s="192"/>
      <c r="C53" s="191"/>
      <c r="D53" s="191"/>
      <c r="E53" s="46"/>
      <c r="F53" s="46"/>
      <c r="G53" s="191"/>
      <c r="H53" s="191"/>
      <c r="I53" s="46"/>
      <c r="J53" s="46"/>
      <c r="K53" s="191"/>
    </row>
    <row r="54" spans="1:11" ht="15" customHeight="1">
      <c r="A54" s="37"/>
      <c r="B54" s="47"/>
      <c r="D54" s="191"/>
      <c r="H54" s="191"/>
      <c r="K54" s="191"/>
    </row>
    <row r="55" spans="1:11" ht="15" customHeight="1">
      <c r="A55" s="37"/>
      <c r="B55" s="47"/>
      <c r="C55" s="196"/>
      <c r="G55" s="196"/>
    </row>
    <row r="56" spans="1:11" ht="15" customHeight="1">
      <c r="A56" s="37"/>
      <c r="B56" s="8"/>
      <c r="C56" s="216"/>
      <c r="G56" s="216"/>
      <c r="K56" s="216"/>
    </row>
    <row r="57" spans="1:11" ht="15" customHeight="1">
      <c r="A57" s="37"/>
      <c r="B57" s="47"/>
    </row>
    <row r="58" spans="1:11" ht="15" customHeight="1">
      <c r="A58" s="37"/>
      <c r="B58" s="47"/>
    </row>
    <row r="59" spans="1:11" ht="15" customHeight="1">
      <c r="A59" s="37"/>
      <c r="B59" s="47"/>
    </row>
    <row r="60" spans="1:11" ht="15" customHeight="1">
      <c r="A60" s="37"/>
      <c r="B60" s="48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>
      <c r="A61" s="37"/>
      <c r="B61" s="47"/>
    </row>
    <row r="62" spans="1:11" ht="15" customHeight="1">
      <c r="A62" s="37"/>
      <c r="B62" s="47"/>
    </row>
    <row r="63" spans="1:11" ht="15" customHeight="1">
      <c r="A63" s="37"/>
      <c r="B63" s="50"/>
      <c r="C63" s="51"/>
      <c r="D63" s="51"/>
      <c r="E63" s="51"/>
      <c r="F63" s="51"/>
      <c r="G63" s="51"/>
      <c r="H63" s="51"/>
      <c r="I63" s="51"/>
      <c r="J63" s="51"/>
      <c r="K63" s="51"/>
    </row>
    <row r="64" spans="1:11">
      <c r="B64" s="52"/>
    </row>
    <row r="65" spans="2:2">
      <c r="B65" s="52"/>
    </row>
    <row r="66" spans="2:2">
      <c r="B66" s="52"/>
    </row>
    <row r="67" spans="2:2">
      <c r="B67" s="52"/>
    </row>
    <row r="68" spans="2:2">
      <c r="B68" s="52"/>
    </row>
    <row r="69" spans="2:2">
      <c r="B69" s="52"/>
    </row>
  </sheetData>
  <mergeCells count="7">
    <mergeCell ref="I4:I5"/>
    <mergeCell ref="J4:J5"/>
    <mergeCell ref="K4:K5"/>
    <mergeCell ref="C4:C5"/>
    <mergeCell ref="D4:D5"/>
    <mergeCell ref="E4:E5"/>
    <mergeCell ref="F4:F5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68" orientation="landscape" r:id="rId1"/>
  <headerFooter alignWithMargins="0"/>
  <ignoredErrors>
    <ignoredError sqref="D22 H22" formulaRange="1"/>
    <ignoredError sqref="E7 F37:J37 I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74"/>
  <sheetViews>
    <sheetView showGridLines="0" zoomScale="70" zoomScaleNormal="70" workbookViewId="0">
      <selection activeCell="B5" sqref="B5"/>
    </sheetView>
  </sheetViews>
  <sheetFormatPr defaultRowHeight="12.75"/>
  <cols>
    <col min="1" max="1" width="3.140625" style="5" customWidth="1"/>
    <col min="2" max="2" width="120.7109375" style="5" customWidth="1"/>
    <col min="3" max="9" width="15.28515625" style="5" customWidth="1"/>
    <col min="10" max="10" width="1.7109375" style="35" customWidth="1"/>
    <col min="11" max="11" width="2" style="5" customWidth="1"/>
    <col min="12" max="230" width="9.140625" style="5"/>
    <col min="231" max="231" width="3.140625" style="5" customWidth="1"/>
    <col min="232" max="232" width="10.7109375" style="5" customWidth="1"/>
    <col min="233" max="233" width="58.7109375" style="5" customWidth="1"/>
    <col min="234" max="235" width="12.7109375" style="5" customWidth="1"/>
    <col min="236" max="236" width="0" style="5" hidden="1" customWidth="1"/>
    <col min="237" max="241" width="12.7109375" style="5" customWidth="1"/>
    <col min="242" max="242" width="1.7109375" style="5" customWidth="1"/>
    <col min="243" max="243" width="2" style="5" customWidth="1"/>
    <col min="244" max="244" width="10.7109375" style="5" customWidth="1"/>
    <col min="245" max="245" width="10.5703125" style="5" bestFit="1" customWidth="1"/>
    <col min="246" max="246" width="2.7109375" style="5" customWidth="1"/>
    <col min="247" max="247" width="11.28515625" style="5" bestFit="1" customWidth="1"/>
    <col min="248" max="248" width="13.28515625" style="5" bestFit="1" customWidth="1"/>
    <col min="249" max="249" width="2.7109375" style="5" customWidth="1"/>
    <col min="250" max="250" width="11.28515625" style="5" bestFit="1" customWidth="1"/>
    <col min="251" max="251" width="13.28515625" style="5" bestFit="1" customWidth="1"/>
    <col min="252" max="254" width="9.140625" style="5"/>
    <col min="255" max="255" width="58.85546875" style="5" bestFit="1" customWidth="1"/>
    <col min="256" max="486" width="9.140625" style="5"/>
    <col min="487" max="487" width="3.140625" style="5" customWidth="1"/>
    <col min="488" max="488" width="10.7109375" style="5" customWidth="1"/>
    <col min="489" max="489" width="58.7109375" style="5" customWidth="1"/>
    <col min="490" max="491" width="12.7109375" style="5" customWidth="1"/>
    <col min="492" max="492" width="0" style="5" hidden="1" customWidth="1"/>
    <col min="493" max="497" width="12.7109375" style="5" customWidth="1"/>
    <col min="498" max="498" width="1.7109375" style="5" customWidth="1"/>
    <col min="499" max="499" width="2" style="5" customWidth="1"/>
    <col min="500" max="500" width="10.7109375" style="5" customWidth="1"/>
    <col min="501" max="501" width="10.5703125" style="5" bestFit="1" customWidth="1"/>
    <col min="502" max="502" width="2.7109375" style="5" customWidth="1"/>
    <col min="503" max="503" width="11.28515625" style="5" bestFit="1" customWidth="1"/>
    <col min="504" max="504" width="13.28515625" style="5" bestFit="1" customWidth="1"/>
    <col min="505" max="505" width="2.7109375" style="5" customWidth="1"/>
    <col min="506" max="506" width="11.28515625" style="5" bestFit="1" customWidth="1"/>
    <col min="507" max="507" width="13.28515625" style="5" bestFit="1" customWidth="1"/>
    <col min="508" max="510" width="9.140625" style="5"/>
    <col min="511" max="511" width="58.85546875" style="5" bestFit="1" customWidth="1"/>
    <col min="512" max="742" width="9.140625" style="5"/>
    <col min="743" max="743" width="3.140625" style="5" customWidth="1"/>
    <col min="744" max="744" width="10.7109375" style="5" customWidth="1"/>
    <col min="745" max="745" width="58.7109375" style="5" customWidth="1"/>
    <col min="746" max="747" width="12.7109375" style="5" customWidth="1"/>
    <col min="748" max="748" width="0" style="5" hidden="1" customWidth="1"/>
    <col min="749" max="753" width="12.7109375" style="5" customWidth="1"/>
    <col min="754" max="754" width="1.7109375" style="5" customWidth="1"/>
    <col min="755" max="755" width="2" style="5" customWidth="1"/>
    <col min="756" max="756" width="10.7109375" style="5" customWidth="1"/>
    <col min="757" max="757" width="10.5703125" style="5" bestFit="1" customWidth="1"/>
    <col min="758" max="758" width="2.7109375" style="5" customWidth="1"/>
    <col min="759" max="759" width="11.28515625" style="5" bestFit="1" customWidth="1"/>
    <col min="760" max="760" width="13.28515625" style="5" bestFit="1" customWidth="1"/>
    <col min="761" max="761" width="2.7109375" style="5" customWidth="1"/>
    <col min="762" max="762" width="11.28515625" style="5" bestFit="1" customWidth="1"/>
    <col min="763" max="763" width="13.28515625" style="5" bestFit="1" customWidth="1"/>
    <col min="764" max="766" width="9.140625" style="5"/>
    <col min="767" max="767" width="58.85546875" style="5" bestFit="1" customWidth="1"/>
    <col min="768" max="998" width="9.140625" style="5"/>
    <col min="999" max="999" width="3.140625" style="5" customWidth="1"/>
    <col min="1000" max="1000" width="10.7109375" style="5" customWidth="1"/>
    <col min="1001" max="1001" width="58.7109375" style="5" customWidth="1"/>
    <col min="1002" max="1003" width="12.7109375" style="5" customWidth="1"/>
    <col min="1004" max="1004" width="0" style="5" hidden="1" customWidth="1"/>
    <col min="1005" max="1009" width="12.7109375" style="5" customWidth="1"/>
    <col min="1010" max="1010" width="1.7109375" style="5" customWidth="1"/>
    <col min="1011" max="1011" width="2" style="5" customWidth="1"/>
    <col min="1012" max="1012" width="10.7109375" style="5" customWidth="1"/>
    <col min="1013" max="1013" width="10.5703125" style="5" bestFit="1" customWidth="1"/>
    <col min="1014" max="1014" width="2.7109375" style="5" customWidth="1"/>
    <col min="1015" max="1015" width="11.28515625" style="5" bestFit="1" customWidth="1"/>
    <col min="1016" max="1016" width="13.28515625" style="5" bestFit="1" customWidth="1"/>
    <col min="1017" max="1017" width="2.7109375" style="5" customWidth="1"/>
    <col min="1018" max="1018" width="11.28515625" style="5" bestFit="1" customWidth="1"/>
    <col min="1019" max="1019" width="13.28515625" style="5" bestFit="1" customWidth="1"/>
    <col min="1020" max="1022" width="9.140625" style="5"/>
    <col min="1023" max="1023" width="58.85546875" style="5" bestFit="1" customWidth="1"/>
    <col min="1024" max="1254" width="9.140625" style="5"/>
    <col min="1255" max="1255" width="3.140625" style="5" customWidth="1"/>
    <col min="1256" max="1256" width="10.7109375" style="5" customWidth="1"/>
    <col min="1257" max="1257" width="58.7109375" style="5" customWidth="1"/>
    <col min="1258" max="1259" width="12.7109375" style="5" customWidth="1"/>
    <col min="1260" max="1260" width="0" style="5" hidden="1" customWidth="1"/>
    <col min="1261" max="1265" width="12.7109375" style="5" customWidth="1"/>
    <col min="1266" max="1266" width="1.7109375" style="5" customWidth="1"/>
    <col min="1267" max="1267" width="2" style="5" customWidth="1"/>
    <col min="1268" max="1268" width="10.7109375" style="5" customWidth="1"/>
    <col min="1269" max="1269" width="10.5703125" style="5" bestFit="1" customWidth="1"/>
    <col min="1270" max="1270" width="2.7109375" style="5" customWidth="1"/>
    <col min="1271" max="1271" width="11.28515625" style="5" bestFit="1" customWidth="1"/>
    <col min="1272" max="1272" width="13.28515625" style="5" bestFit="1" customWidth="1"/>
    <col min="1273" max="1273" width="2.7109375" style="5" customWidth="1"/>
    <col min="1274" max="1274" width="11.28515625" style="5" bestFit="1" customWidth="1"/>
    <col min="1275" max="1275" width="13.28515625" style="5" bestFit="1" customWidth="1"/>
    <col min="1276" max="1278" width="9.140625" style="5"/>
    <col min="1279" max="1279" width="58.85546875" style="5" bestFit="1" customWidth="1"/>
    <col min="1280" max="1510" width="9.140625" style="5"/>
    <col min="1511" max="1511" width="3.140625" style="5" customWidth="1"/>
    <col min="1512" max="1512" width="10.7109375" style="5" customWidth="1"/>
    <col min="1513" max="1513" width="58.7109375" style="5" customWidth="1"/>
    <col min="1514" max="1515" width="12.7109375" style="5" customWidth="1"/>
    <col min="1516" max="1516" width="0" style="5" hidden="1" customWidth="1"/>
    <col min="1517" max="1521" width="12.7109375" style="5" customWidth="1"/>
    <col min="1522" max="1522" width="1.7109375" style="5" customWidth="1"/>
    <col min="1523" max="1523" width="2" style="5" customWidth="1"/>
    <col min="1524" max="1524" width="10.7109375" style="5" customWidth="1"/>
    <col min="1525" max="1525" width="10.5703125" style="5" bestFit="1" customWidth="1"/>
    <col min="1526" max="1526" width="2.7109375" style="5" customWidth="1"/>
    <col min="1527" max="1527" width="11.28515625" style="5" bestFit="1" customWidth="1"/>
    <col min="1528" max="1528" width="13.28515625" style="5" bestFit="1" customWidth="1"/>
    <col min="1529" max="1529" width="2.7109375" style="5" customWidth="1"/>
    <col min="1530" max="1530" width="11.28515625" style="5" bestFit="1" customWidth="1"/>
    <col min="1531" max="1531" width="13.28515625" style="5" bestFit="1" customWidth="1"/>
    <col min="1532" max="1534" width="9.140625" style="5"/>
    <col min="1535" max="1535" width="58.85546875" style="5" bestFit="1" customWidth="1"/>
    <col min="1536" max="1766" width="9.140625" style="5"/>
    <col min="1767" max="1767" width="3.140625" style="5" customWidth="1"/>
    <col min="1768" max="1768" width="10.7109375" style="5" customWidth="1"/>
    <col min="1769" max="1769" width="58.7109375" style="5" customWidth="1"/>
    <col min="1770" max="1771" width="12.7109375" style="5" customWidth="1"/>
    <col min="1772" max="1772" width="0" style="5" hidden="1" customWidth="1"/>
    <col min="1773" max="1777" width="12.7109375" style="5" customWidth="1"/>
    <col min="1778" max="1778" width="1.7109375" style="5" customWidth="1"/>
    <col min="1779" max="1779" width="2" style="5" customWidth="1"/>
    <col min="1780" max="1780" width="10.7109375" style="5" customWidth="1"/>
    <col min="1781" max="1781" width="10.5703125" style="5" bestFit="1" customWidth="1"/>
    <col min="1782" max="1782" width="2.7109375" style="5" customWidth="1"/>
    <col min="1783" max="1783" width="11.28515625" style="5" bestFit="1" customWidth="1"/>
    <col min="1784" max="1784" width="13.28515625" style="5" bestFit="1" customWidth="1"/>
    <col min="1785" max="1785" width="2.7109375" style="5" customWidth="1"/>
    <col min="1786" max="1786" width="11.28515625" style="5" bestFit="1" customWidth="1"/>
    <col min="1787" max="1787" width="13.28515625" style="5" bestFit="1" customWidth="1"/>
    <col min="1788" max="1790" width="9.140625" style="5"/>
    <col min="1791" max="1791" width="58.85546875" style="5" bestFit="1" customWidth="1"/>
    <col min="1792" max="2022" width="9.140625" style="5"/>
    <col min="2023" max="2023" width="3.140625" style="5" customWidth="1"/>
    <col min="2024" max="2024" width="10.7109375" style="5" customWidth="1"/>
    <col min="2025" max="2025" width="58.7109375" style="5" customWidth="1"/>
    <col min="2026" max="2027" width="12.7109375" style="5" customWidth="1"/>
    <col min="2028" max="2028" width="0" style="5" hidden="1" customWidth="1"/>
    <col min="2029" max="2033" width="12.7109375" style="5" customWidth="1"/>
    <col min="2034" max="2034" width="1.7109375" style="5" customWidth="1"/>
    <col min="2035" max="2035" width="2" style="5" customWidth="1"/>
    <col min="2036" max="2036" width="10.7109375" style="5" customWidth="1"/>
    <col min="2037" max="2037" width="10.5703125" style="5" bestFit="1" customWidth="1"/>
    <col min="2038" max="2038" width="2.7109375" style="5" customWidth="1"/>
    <col min="2039" max="2039" width="11.28515625" style="5" bestFit="1" customWidth="1"/>
    <col min="2040" max="2040" width="13.28515625" style="5" bestFit="1" customWidth="1"/>
    <col min="2041" max="2041" width="2.7109375" style="5" customWidth="1"/>
    <col min="2042" max="2042" width="11.28515625" style="5" bestFit="1" customWidth="1"/>
    <col min="2043" max="2043" width="13.28515625" style="5" bestFit="1" customWidth="1"/>
    <col min="2044" max="2046" width="9.140625" style="5"/>
    <col min="2047" max="2047" width="58.85546875" style="5" bestFit="1" customWidth="1"/>
    <col min="2048" max="2278" width="9.140625" style="5"/>
    <col min="2279" max="2279" width="3.140625" style="5" customWidth="1"/>
    <col min="2280" max="2280" width="10.7109375" style="5" customWidth="1"/>
    <col min="2281" max="2281" width="58.7109375" style="5" customWidth="1"/>
    <col min="2282" max="2283" width="12.7109375" style="5" customWidth="1"/>
    <col min="2284" max="2284" width="0" style="5" hidden="1" customWidth="1"/>
    <col min="2285" max="2289" width="12.7109375" style="5" customWidth="1"/>
    <col min="2290" max="2290" width="1.7109375" style="5" customWidth="1"/>
    <col min="2291" max="2291" width="2" style="5" customWidth="1"/>
    <col min="2292" max="2292" width="10.7109375" style="5" customWidth="1"/>
    <col min="2293" max="2293" width="10.5703125" style="5" bestFit="1" customWidth="1"/>
    <col min="2294" max="2294" width="2.7109375" style="5" customWidth="1"/>
    <col min="2295" max="2295" width="11.28515625" style="5" bestFit="1" customWidth="1"/>
    <col min="2296" max="2296" width="13.28515625" style="5" bestFit="1" customWidth="1"/>
    <col min="2297" max="2297" width="2.7109375" style="5" customWidth="1"/>
    <col min="2298" max="2298" width="11.28515625" style="5" bestFit="1" customWidth="1"/>
    <col min="2299" max="2299" width="13.28515625" style="5" bestFit="1" customWidth="1"/>
    <col min="2300" max="2302" width="9.140625" style="5"/>
    <col min="2303" max="2303" width="58.85546875" style="5" bestFit="1" customWidth="1"/>
    <col min="2304" max="2534" width="9.140625" style="5"/>
    <col min="2535" max="2535" width="3.140625" style="5" customWidth="1"/>
    <col min="2536" max="2536" width="10.7109375" style="5" customWidth="1"/>
    <col min="2537" max="2537" width="58.7109375" style="5" customWidth="1"/>
    <col min="2538" max="2539" width="12.7109375" style="5" customWidth="1"/>
    <col min="2540" max="2540" width="0" style="5" hidden="1" customWidth="1"/>
    <col min="2541" max="2545" width="12.7109375" style="5" customWidth="1"/>
    <col min="2546" max="2546" width="1.7109375" style="5" customWidth="1"/>
    <col min="2547" max="2547" width="2" style="5" customWidth="1"/>
    <col min="2548" max="2548" width="10.7109375" style="5" customWidth="1"/>
    <col min="2549" max="2549" width="10.5703125" style="5" bestFit="1" customWidth="1"/>
    <col min="2550" max="2550" width="2.7109375" style="5" customWidth="1"/>
    <col min="2551" max="2551" width="11.28515625" style="5" bestFit="1" customWidth="1"/>
    <col min="2552" max="2552" width="13.28515625" style="5" bestFit="1" customWidth="1"/>
    <col min="2553" max="2553" width="2.7109375" style="5" customWidth="1"/>
    <col min="2554" max="2554" width="11.28515625" style="5" bestFit="1" customWidth="1"/>
    <col min="2555" max="2555" width="13.28515625" style="5" bestFit="1" customWidth="1"/>
    <col min="2556" max="2558" width="9.140625" style="5"/>
    <col min="2559" max="2559" width="58.85546875" style="5" bestFit="1" customWidth="1"/>
    <col min="2560" max="2790" width="9.140625" style="5"/>
    <col min="2791" max="2791" width="3.140625" style="5" customWidth="1"/>
    <col min="2792" max="2792" width="10.7109375" style="5" customWidth="1"/>
    <col min="2793" max="2793" width="58.7109375" style="5" customWidth="1"/>
    <col min="2794" max="2795" width="12.7109375" style="5" customWidth="1"/>
    <col min="2796" max="2796" width="0" style="5" hidden="1" customWidth="1"/>
    <col min="2797" max="2801" width="12.7109375" style="5" customWidth="1"/>
    <col min="2802" max="2802" width="1.7109375" style="5" customWidth="1"/>
    <col min="2803" max="2803" width="2" style="5" customWidth="1"/>
    <col min="2804" max="2804" width="10.7109375" style="5" customWidth="1"/>
    <col min="2805" max="2805" width="10.5703125" style="5" bestFit="1" customWidth="1"/>
    <col min="2806" max="2806" width="2.7109375" style="5" customWidth="1"/>
    <col min="2807" max="2807" width="11.28515625" style="5" bestFit="1" customWidth="1"/>
    <col min="2808" max="2808" width="13.28515625" style="5" bestFit="1" customWidth="1"/>
    <col min="2809" max="2809" width="2.7109375" style="5" customWidth="1"/>
    <col min="2810" max="2810" width="11.28515625" style="5" bestFit="1" customWidth="1"/>
    <col min="2811" max="2811" width="13.28515625" style="5" bestFit="1" customWidth="1"/>
    <col min="2812" max="2814" width="9.140625" style="5"/>
    <col min="2815" max="2815" width="58.85546875" style="5" bestFit="1" customWidth="1"/>
    <col min="2816" max="3046" width="9.140625" style="5"/>
    <col min="3047" max="3047" width="3.140625" style="5" customWidth="1"/>
    <col min="3048" max="3048" width="10.7109375" style="5" customWidth="1"/>
    <col min="3049" max="3049" width="58.7109375" style="5" customWidth="1"/>
    <col min="3050" max="3051" width="12.7109375" style="5" customWidth="1"/>
    <col min="3052" max="3052" width="0" style="5" hidden="1" customWidth="1"/>
    <col min="3053" max="3057" width="12.7109375" style="5" customWidth="1"/>
    <col min="3058" max="3058" width="1.7109375" style="5" customWidth="1"/>
    <col min="3059" max="3059" width="2" style="5" customWidth="1"/>
    <col min="3060" max="3060" width="10.7109375" style="5" customWidth="1"/>
    <col min="3061" max="3061" width="10.5703125" style="5" bestFit="1" customWidth="1"/>
    <col min="3062" max="3062" width="2.7109375" style="5" customWidth="1"/>
    <col min="3063" max="3063" width="11.28515625" style="5" bestFit="1" customWidth="1"/>
    <col min="3064" max="3064" width="13.28515625" style="5" bestFit="1" customWidth="1"/>
    <col min="3065" max="3065" width="2.7109375" style="5" customWidth="1"/>
    <col min="3066" max="3066" width="11.28515625" style="5" bestFit="1" customWidth="1"/>
    <col min="3067" max="3067" width="13.28515625" style="5" bestFit="1" customWidth="1"/>
    <col min="3068" max="3070" width="9.140625" style="5"/>
    <col min="3071" max="3071" width="58.85546875" style="5" bestFit="1" customWidth="1"/>
    <col min="3072" max="3302" width="9.140625" style="5"/>
    <col min="3303" max="3303" width="3.140625" style="5" customWidth="1"/>
    <col min="3304" max="3304" width="10.7109375" style="5" customWidth="1"/>
    <col min="3305" max="3305" width="58.7109375" style="5" customWidth="1"/>
    <col min="3306" max="3307" width="12.7109375" style="5" customWidth="1"/>
    <col min="3308" max="3308" width="0" style="5" hidden="1" customWidth="1"/>
    <col min="3309" max="3313" width="12.7109375" style="5" customWidth="1"/>
    <col min="3314" max="3314" width="1.7109375" style="5" customWidth="1"/>
    <col min="3315" max="3315" width="2" style="5" customWidth="1"/>
    <col min="3316" max="3316" width="10.7109375" style="5" customWidth="1"/>
    <col min="3317" max="3317" width="10.5703125" style="5" bestFit="1" customWidth="1"/>
    <col min="3318" max="3318" width="2.7109375" style="5" customWidth="1"/>
    <col min="3319" max="3319" width="11.28515625" style="5" bestFit="1" customWidth="1"/>
    <col min="3320" max="3320" width="13.28515625" style="5" bestFit="1" customWidth="1"/>
    <col min="3321" max="3321" width="2.7109375" style="5" customWidth="1"/>
    <col min="3322" max="3322" width="11.28515625" style="5" bestFit="1" customWidth="1"/>
    <col min="3323" max="3323" width="13.28515625" style="5" bestFit="1" customWidth="1"/>
    <col min="3324" max="3326" width="9.140625" style="5"/>
    <col min="3327" max="3327" width="58.85546875" style="5" bestFit="1" customWidth="1"/>
    <col min="3328" max="3558" width="9.140625" style="5"/>
    <col min="3559" max="3559" width="3.140625" style="5" customWidth="1"/>
    <col min="3560" max="3560" width="10.7109375" style="5" customWidth="1"/>
    <col min="3561" max="3561" width="58.7109375" style="5" customWidth="1"/>
    <col min="3562" max="3563" width="12.7109375" style="5" customWidth="1"/>
    <col min="3564" max="3564" width="0" style="5" hidden="1" customWidth="1"/>
    <col min="3565" max="3569" width="12.7109375" style="5" customWidth="1"/>
    <col min="3570" max="3570" width="1.7109375" style="5" customWidth="1"/>
    <col min="3571" max="3571" width="2" style="5" customWidth="1"/>
    <col min="3572" max="3572" width="10.7109375" style="5" customWidth="1"/>
    <col min="3573" max="3573" width="10.5703125" style="5" bestFit="1" customWidth="1"/>
    <col min="3574" max="3574" width="2.7109375" style="5" customWidth="1"/>
    <col min="3575" max="3575" width="11.28515625" style="5" bestFit="1" customWidth="1"/>
    <col min="3576" max="3576" width="13.28515625" style="5" bestFit="1" customWidth="1"/>
    <col min="3577" max="3577" width="2.7109375" style="5" customWidth="1"/>
    <col min="3578" max="3578" width="11.28515625" style="5" bestFit="1" customWidth="1"/>
    <col min="3579" max="3579" width="13.28515625" style="5" bestFit="1" customWidth="1"/>
    <col min="3580" max="3582" width="9.140625" style="5"/>
    <col min="3583" max="3583" width="58.85546875" style="5" bestFit="1" customWidth="1"/>
    <col min="3584" max="3814" width="9.140625" style="5"/>
    <col min="3815" max="3815" width="3.140625" style="5" customWidth="1"/>
    <col min="3816" max="3816" width="10.7109375" style="5" customWidth="1"/>
    <col min="3817" max="3817" width="58.7109375" style="5" customWidth="1"/>
    <col min="3818" max="3819" width="12.7109375" style="5" customWidth="1"/>
    <col min="3820" max="3820" width="0" style="5" hidden="1" customWidth="1"/>
    <col min="3821" max="3825" width="12.7109375" style="5" customWidth="1"/>
    <col min="3826" max="3826" width="1.7109375" style="5" customWidth="1"/>
    <col min="3827" max="3827" width="2" style="5" customWidth="1"/>
    <col min="3828" max="3828" width="10.7109375" style="5" customWidth="1"/>
    <col min="3829" max="3829" width="10.5703125" style="5" bestFit="1" customWidth="1"/>
    <col min="3830" max="3830" width="2.7109375" style="5" customWidth="1"/>
    <col min="3831" max="3831" width="11.28515625" style="5" bestFit="1" customWidth="1"/>
    <col min="3832" max="3832" width="13.28515625" style="5" bestFit="1" customWidth="1"/>
    <col min="3833" max="3833" width="2.7109375" style="5" customWidth="1"/>
    <col min="3834" max="3834" width="11.28515625" style="5" bestFit="1" customWidth="1"/>
    <col min="3835" max="3835" width="13.28515625" style="5" bestFit="1" customWidth="1"/>
    <col min="3836" max="3838" width="9.140625" style="5"/>
    <col min="3839" max="3839" width="58.85546875" style="5" bestFit="1" customWidth="1"/>
    <col min="3840" max="4070" width="9.140625" style="5"/>
    <col min="4071" max="4071" width="3.140625" style="5" customWidth="1"/>
    <col min="4072" max="4072" width="10.7109375" style="5" customWidth="1"/>
    <col min="4073" max="4073" width="58.7109375" style="5" customWidth="1"/>
    <col min="4074" max="4075" width="12.7109375" style="5" customWidth="1"/>
    <col min="4076" max="4076" width="0" style="5" hidden="1" customWidth="1"/>
    <col min="4077" max="4081" width="12.7109375" style="5" customWidth="1"/>
    <col min="4082" max="4082" width="1.7109375" style="5" customWidth="1"/>
    <col min="4083" max="4083" width="2" style="5" customWidth="1"/>
    <col min="4084" max="4084" width="10.7109375" style="5" customWidth="1"/>
    <col min="4085" max="4085" width="10.5703125" style="5" bestFit="1" customWidth="1"/>
    <col min="4086" max="4086" width="2.7109375" style="5" customWidth="1"/>
    <col min="4087" max="4087" width="11.28515625" style="5" bestFit="1" customWidth="1"/>
    <col min="4088" max="4088" width="13.28515625" style="5" bestFit="1" customWidth="1"/>
    <col min="4089" max="4089" width="2.7109375" style="5" customWidth="1"/>
    <col min="4090" max="4090" width="11.28515625" style="5" bestFit="1" customWidth="1"/>
    <col min="4091" max="4091" width="13.28515625" style="5" bestFit="1" customWidth="1"/>
    <col min="4092" max="4094" width="9.140625" style="5"/>
    <col min="4095" max="4095" width="58.85546875" style="5" bestFit="1" customWidth="1"/>
    <col min="4096" max="4326" width="9.140625" style="5"/>
    <col min="4327" max="4327" width="3.140625" style="5" customWidth="1"/>
    <col min="4328" max="4328" width="10.7109375" style="5" customWidth="1"/>
    <col min="4329" max="4329" width="58.7109375" style="5" customWidth="1"/>
    <col min="4330" max="4331" width="12.7109375" style="5" customWidth="1"/>
    <col min="4332" max="4332" width="0" style="5" hidden="1" customWidth="1"/>
    <col min="4333" max="4337" width="12.7109375" style="5" customWidth="1"/>
    <col min="4338" max="4338" width="1.7109375" style="5" customWidth="1"/>
    <col min="4339" max="4339" width="2" style="5" customWidth="1"/>
    <col min="4340" max="4340" width="10.7109375" style="5" customWidth="1"/>
    <col min="4341" max="4341" width="10.5703125" style="5" bestFit="1" customWidth="1"/>
    <col min="4342" max="4342" width="2.7109375" style="5" customWidth="1"/>
    <col min="4343" max="4343" width="11.28515625" style="5" bestFit="1" customWidth="1"/>
    <col min="4344" max="4344" width="13.28515625" style="5" bestFit="1" customWidth="1"/>
    <col min="4345" max="4345" width="2.7109375" style="5" customWidth="1"/>
    <col min="4346" max="4346" width="11.28515625" style="5" bestFit="1" customWidth="1"/>
    <col min="4347" max="4347" width="13.28515625" style="5" bestFit="1" customWidth="1"/>
    <col min="4348" max="4350" width="9.140625" style="5"/>
    <col min="4351" max="4351" width="58.85546875" style="5" bestFit="1" customWidth="1"/>
    <col min="4352" max="4582" width="9.140625" style="5"/>
    <col min="4583" max="4583" width="3.140625" style="5" customWidth="1"/>
    <col min="4584" max="4584" width="10.7109375" style="5" customWidth="1"/>
    <col min="4585" max="4585" width="58.7109375" style="5" customWidth="1"/>
    <col min="4586" max="4587" width="12.7109375" style="5" customWidth="1"/>
    <col min="4588" max="4588" width="0" style="5" hidden="1" customWidth="1"/>
    <col min="4589" max="4593" width="12.7109375" style="5" customWidth="1"/>
    <col min="4594" max="4594" width="1.7109375" style="5" customWidth="1"/>
    <col min="4595" max="4595" width="2" style="5" customWidth="1"/>
    <col min="4596" max="4596" width="10.7109375" style="5" customWidth="1"/>
    <col min="4597" max="4597" width="10.5703125" style="5" bestFit="1" customWidth="1"/>
    <col min="4598" max="4598" width="2.7109375" style="5" customWidth="1"/>
    <col min="4599" max="4599" width="11.28515625" style="5" bestFit="1" customWidth="1"/>
    <col min="4600" max="4600" width="13.28515625" style="5" bestFit="1" customWidth="1"/>
    <col min="4601" max="4601" width="2.7109375" style="5" customWidth="1"/>
    <col min="4602" max="4602" width="11.28515625" style="5" bestFit="1" customWidth="1"/>
    <col min="4603" max="4603" width="13.28515625" style="5" bestFit="1" customWidth="1"/>
    <col min="4604" max="4606" width="9.140625" style="5"/>
    <col min="4607" max="4607" width="58.85546875" style="5" bestFit="1" customWidth="1"/>
    <col min="4608" max="4838" width="9.140625" style="5"/>
    <col min="4839" max="4839" width="3.140625" style="5" customWidth="1"/>
    <col min="4840" max="4840" width="10.7109375" style="5" customWidth="1"/>
    <col min="4841" max="4841" width="58.7109375" style="5" customWidth="1"/>
    <col min="4842" max="4843" width="12.7109375" style="5" customWidth="1"/>
    <col min="4844" max="4844" width="0" style="5" hidden="1" customWidth="1"/>
    <col min="4845" max="4849" width="12.7109375" style="5" customWidth="1"/>
    <col min="4850" max="4850" width="1.7109375" style="5" customWidth="1"/>
    <col min="4851" max="4851" width="2" style="5" customWidth="1"/>
    <col min="4852" max="4852" width="10.7109375" style="5" customWidth="1"/>
    <col min="4853" max="4853" width="10.5703125" style="5" bestFit="1" customWidth="1"/>
    <col min="4854" max="4854" width="2.7109375" style="5" customWidth="1"/>
    <col min="4855" max="4855" width="11.28515625" style="5" bestFit="1" customWidth="1"/>
    <col min="4856" max="4856" width="13.28515625" style="5" bestFit="1" customWidth="1"/>
    <col min="4857" max="4857" width="2.7109375" style="5" customWidth="1"/>
    <col min="4858" max="4858" width="11.28515625" style="5" bestFit="1" customWidth="1"/>
    <col min="4859" max="4859" width="13.28515625" style="5" bestFit="1" customWidth="1"/>
    <col min="4860" max="4862" width="9.140625" style="5"/>
    <col min="4863" max="4863" width="58.85546875" style="5" bestFit="1" customWidth="1"/>
    <col min="4864" max="5094" width="9.140625" style="5"/>
    <col min="5095" max="5095" width="3.140625" style="5" customWidth="1"/>
    <col min="5096" max="5096" width="10.7109375" style="5" customWidth="1"/>
    <col min="5097" max="5097" width="58.7109375" style="5" customWidth="1"/>
    <col min="5098" max="5099" width="12.7109375" style="5" customWidth="1"/>
    <col min="5100" max="5100" width="0" style="5" hidden="1" customWidth="1"/>
    <col min="5101" max="5105" width="12.7109375" style="5" customWidth="1"/>
    <col min="5106" max="5106" width="1.7109375" style="5" customWidth="1"/>
    <col min="5107" max="5107" width="2" style="5" customWidth="1"/>
    <col min="5108" max="5108" width="10.7109375" style="5" customWidth="1"/>
    <col min="5109" max="5109" width="10.5703125" style="5" bestFit="1" customWidth="1"/>
    <col min="5110" max="5110" width="2.7109375" style="5" customWidth="1"/>
    <col min="5111" max="5111" width="11.28515625" style="5" bestFit="1" customWidth="1"/>
    <col min="5112" max="5112" width="13.28515625" style="5" bestFit="1" customWidth="1"/>
    <col min="5113" max="5113" width="2.7109375" style="5" customWidth="1"/>
    <col min="5114" max="5114" width="11.28515625" style="5" bestFit="1" customWidth="1"/>
    <col min="5115" max="5115" width="13.28515625" style="5" bestFit="1" customWidth="1"/>
    <col min="5116" max="5118" width="9.140625" style="5"/>
    <col min="5119" max="5119" width="58.85546875" style="5" bestFit="1" customWidth="1"/>
    <col min="5120" max="5350" width="9.140625" style="5"/>
    <col min="5351" max="5351" width="3.140625" style="5" customWidth="1"/>
    <col min="5352" max="5352" width="10.7109375" style="5" customWidth="1"/>
    <col min="5353" max="5353" width="58.7109375" style="5" customWidth="1"/>
    <col min="5354" max="5355" width="12.7109375" style="5" customWidth="1"/>
    <col min="5356" max="5356" width="0" style="5" hidden="1" customWidth="1"/>
    <col min="5357" max="5361" width="12.7109375" style="5" customWidth="1"/>
    <col min="5362" max="5362" width="1.7109375" style="5" customWidth="1"/>
    <col min="5363" max="5363" width="2" style="5" customWidth="1"/>
    <col min="5364" max="5364" width="10.7109375" style="5" customWidth="1"/>
    <col min="5365" max="5365" width="10.5703125" style="5" bestFit="1" customWidth="1"/>
    <col min="5366" max="5366" width="2.7109375" style="5" customWidth="1"/>
    <col min="5367" max="5367" width="11.28515625" style="5" bestFit="1" customWidth="1"/>
    <col min="5368" max="5368" width="13.28515625" style="5" bestFit="1" customWidth="1"/>
    <col min="5369" max="5369" width="2.7109375" style="5" customWidth="1"/>
    <col min="5370" max="5370" width="11.28515625" style="5" bestFit="1" customWidth="1"/>
    <col min="5371" max="5371" width="13.28515625" style="5" bestFit="1" customWidth="1"/>
    <col min="5372" max="5374" width="9.140625" style="5"/>
    <col min="5375" max="5375" width="58.85546875" style="5" bestFit="1" customWidth="1"/>
    <col min="5376" max="5606" width="9.140625" style="5"/>
    <col min="5607" max="5607" width="3.140625" style="5" customWidth="1"/>
    <col min="5608" max="5608" width="10.7109375" style="5" customWidth="1"/>
    <col min="5609" max="5609" width="58.7109375" style="5" customWidth="1"/>
    <col min="5610" max="5611" width="12.7109375" style="5" customWidth="1"/>
    <col min="5612" max="5612" width="0" style="5" hidden="1" customWidth="1"/>
    <col min="5613" max="5617" width="12.7109375" style="5" customWidth="1"/>
    <col min="5618" max="5618" width="1.7109375" style="5" customWidth="1"/>
    <col min="5619" max="5619" width="2" style="5" customWidth="1"/>
    <col min="5620" max="5620" width="10.7109375" style="5" customWidth="1"/>
    <col min="5621" max="5621" width="10.5703125" style="5" bestFit="1" customWidth="1"/>
    <col min="5622" max="5622" width="2.7109375" style="5" customWidth="1"/>
    <col min="5623" max="5623" width="11.28515625" style="5" bestFit="1" customWidth="1"/>
    <col min="5624" max="5624" width="13.28515625" style="5" bestFit="1" customWidth="1"/>
    <col min="5625" max="5625" width="2.7109375" style="5" customWidth="1"/>
    <col min="5626" max="5626" width="11.28515625" style="5" bestFit="1" customWidth="1"/>
    <col min="5627" max="5627" width="13.28515625" style="5" bestFit="1" customWidth="1"/>
    <col min="5628" max="5630" width="9.140625" style="5"/>
    <col min="5631" max="5631" width="58.85546875" style="5" bestFit="1" customWidth="1"/>
    <col min="5632" max="5862" width="9.140625" style="5"/>
    <col min="5863" max="5863" width="3.140625" style="5" customWidth="1"/>
    <col min="5864" max="5864" width="10.7109375" style="5" customWidth="1"/>
    <col min="5865" max="5865" width="58.7109375" style="5" customWidth="1"/>
    <col min="5866" max="5867" width="12.7109375" style="5" customWidth="1"/>
    <col min="5868" max="5868" width="0" style="5" hidden="1" customWidth="1"/>
    <col min="5869" max="5873" width="12.7109375" style="5" customWidth="1"/>
    <col min="5874" max="5874" width="1.7109375" style="5" customWidth="1"/>
    <col min="5875" max="5875" width="2" style="5" customWidth="1"/>
    <col min="5876" max="5876" width="10.7109375" style="5" customWidth="1"/>
    <col min="5877" max="5877" width="10.5703125" style="5" bestFit="1" customWidth="1"/>
    <col min="5878" max="5878" width="2.7109375" style="5" customWidth="1"/>
    <col min="5879" max="5879" width="11.28515625" style="5" bestFit="1" customWidth="1"/>
    <col min="5880" max="5880" width="13.28515625" style="5" bestFit="1" customWidth="1"/>
    <col min="5881" max="5881" width="2.7109375" style="5" customWidth="1"/>
    <col min="5882" max="5882" width="11.28515625" style="5" bestFit="1" customWidth="1"/>
    <col min="5883" max="5883" width="13.28515625" style="5" bestFit="1" customWidth="1"/>
    <col min="5884" max="5886" width="9.140625" style="5"/>
    <col min="5887" max="5887" width="58.85546875" style="5" bestFit="1" customWidth="1"/>
    <col min="5888" max="6118" width="9.140625" style="5"/>
    <col min="6119" max="6119" width="3.140625" style="5" customWidth="1"/>
    <col min="6120" max="6120" width="10.7109375" style="5" customWidth="1"/>
    <col min="6121" max="6121" width="58.7109375" style="5" customWidth="1"/>
    <col min="6122" max="6123" width="12.7109375" style="5" customWidth="1"/>
    <col min="6124" max="6124" width="0" style="5" hidden="1" customWidth="1"/>
    <col min="6125" max="6129" width="12.7109375" style="5" customWidth="1"/>
    <col min="6130" max="6130" width="1.7109375" style="5" customWidth="1"/>
    <col min="6131" max="6131" width="2" style="5" customWidth="1"/>
    <col min="6132" max="6132" width="10.7109375" style="5" customWidth="1"/>
    <col min="6133" max="6133" width="10.5703125" style="5" bestFit="1" customWidth="1"/>
    <col min="6134" max="6134" width="2.7109375" style="5" customWidth="1"/>
    <col min="6135" max="6135" width="11.28515625" style="5" bestFit="1" customWidth="1"/>
    <col min="6136" max="6136" width="13.28515625" style="5" bestFit="1" customWidth="1"/>
    <col min="6137" max="6137" width="2.7109375" style="5" customWidth="1"/>
    <col min="6138" max="6138" width="11.28515625" style="5" bestFit="1" customWidth="1"/>
    <col min="6139" max="6139" width="13.28515625" style="5" bestFit="1" customWidth="1"/>
    <col min="6140" max="6142" width="9.140625" style="5"/>
    <col min="6143" max="6143" width="58.85546875" style="5" bestFit="1" customWidth="1"/>
    <col min="6144" max="6374" width="9.140625" style="5"/>
    <col min="6375" max="6375" width="3.140625" style="5" customWidth="1"/>
    <col min="6376" max="6376" width="10.7109375" style="5" customWidth="1"/>
    <col min="6377" max="6377" width="58.7109375" style="5" customWidth="1"/>
    <col min="6378" max="6379" width="12.7109375" style="5" customWidth="1"/>
    <col min="6380" max="6380" width="0" style="5" hidden="1" customWidth="1"/>
    <col min="6381" max="6385" width="12.7109375" style="5" customWidth="1"/>
    <col min="6386" max="6386" width="1.7109375" style="5" customWidth="1"/>
    <col min="6387" max="6387" width="2" style="5" customWidth="1"/>
    <col min="6388" max="6388" width="10.7109375" style="5" customWidth="1"/>
    <col min="6389" max="6389" width="10.5703125" style="5" bestFit="1" customWidth="1"/>
    <col min="6390" max="6390" width="2.7109375" style="5" customWidth="1"/>
    <col min="6391" max="6391" width="11.28515625" style="5" bestFit="1" customWidth="1"/>
    <col min="6392" max="6392" width="13.28515625" style="5" bestFit="1" customWidth="1"/>
    <col min="6393" max="6393" width="2.7109375" style="5" customWidth="1"/>
    <col min="6394" max="6394" width="11.28515625" style="5" bestFit="1" customWidth="1"/>
    <col min="6395" max="6395" width="13.28515625" style="5" bestFit="1" customWidth="1"/>
    <col min="6396" max="6398" width="9.140625" style="5"/>
    <col min="6399" max="6399" width="58.85546875" style="5" bestFit="1" customWidth="1"/>
    <col min="6400" max="6630" width="9.140625" style="5"/>
    <col min="6631" max="6631" width="3.140625" style="5" customWidth="1"/>
    <col min="6632" max="6632" width="10.7109375" style="5" customWidth="1"/>
    <col min="6633" max="6633" width="58.7109375" style="5" customWidth="1"/>
    <col min="6634" max="6635" width="12.7109375" style="5" customWidth="1"/>
    <col min="6636" max="6636" width="0" style="5" hidden="1" customWidth="1"/>
    <col min="6637" max="6641" width="12.7109375" style="5" customWidth="1"/>
    <col min="6642" max="6642" width="1.7109375" style="5" customWidth="1"/>
    <col min="6643" max="6643" width="2" style="5" customWidth="1"/>
    <col min="6644" max="6644" width="10.7109375" style="5" customWidth="1"/>
    <col min="6645" max="6645" width="10.5703125" style="5" bestFit="1" customWidth="1"/>
    <col min="6646" max="6646" width="2.7109375" style="5" customWidth="1"/>
    <col min="6647" max="6647" width="11.28515625" style="5" bestFit="1" customWidth="1"/>
    <col min="6648" max="6648" width="13.28515625" style="5" bestFit="1" customWidth="1"/>
    <col min="6649" max="6649" width="2.7109375" style="5" customWidth="1"/>
    <col min="6650" max="6650" width="11.28515625" style="5" bestFit="1" customWidth="1"/>
    <col min="6651" max="6651" width="13.28515625" style="5" bestFit="1" customWidth="1"/>
    <col min="6652" max="6654" width="9.140625" style="5"/>
    <col min="6655" max="6655" width="58.85546875" style="5" bestFit="1" customWidth="1"/>
    <col min="6656" max="6886" width="9.140625" style="5"/>
    <col min="6887" max="6887" width="3.140625" style="5" customWidth="1"/>
    <col min="6888" max="6888" width="10.7109375" style="5" customWidth="1"/>
    <col min="6889" max="6889" width="58.7109375" style="5" customWidth="1"/>
    <col min="6890" max="6891" width="12.7109375" style="5" customWidth="1"/>
    <col min="6892" max="6892" width="0" style="5" hidden="1" customWidth="1"/>
    <col min="6893" max="6897" width="12.7109375" style="5" customWidth="1"/>
    <col min="6898" max="6898" width="1.7109375" style="5" customWidth="1"/>
    <col min="6899" max="6899" width="2" style="5" customWidth="1"/>
    <col min="6900" max="6900" width="10.7109375" style="5" customWidth="1"/>
    <col min="6901" max="6901" width="10.5703125" style="5" bestFit="1" customWidth="1"/>
    <col min="6902" max="6902" width="2.7109375" style="5" customWidth="1"/>
    <col min="6903" max="6903" width="11.28515625" style="5" bestFit="1" customWidth="1"/>
    <col min="6904" max="6904" width="13.28515625" style="5" bestFit="1" customWidth="1"/>
    <col min="6905" max="6905" width="2.7109375" style="5" customWidth="1"/>
    <col min="6906" max="6906" width="11.28515625" style="5" bestFit="1" customWidth="1"/>
    <col min="6907" max="6907" width="13.28515625" style="5" bestFit="1" customWidth="1"/>
    <col min="6908" max="6910" width="9.140625" style="5"/>
    <col min="6911" max="6911" width="58.85546875" style="5" bestFit="1" customWidth="1"/>
    <col min="6912" max="7142" width="9.140625" style="5"/>
    <col min="7143" max="7143" width="3.140625" style="5" customWidth="1"/>
    <col min="7144" max="7144" width="10.7109375" style="5" customWidth="1"/>
    <col min="7145" max="7145" width="58.7109375" style="5" customWidth="1"/>
    <col min="7146" max="7147" width="12.7109375" style="5" customWidth="1"/>
    <col min="7148" max="7148" width="0" style="5" hidden="1" customWidth="1"/>
    <col min="7149" max="7153" width="12.7109375" style="5" customWidth="1"/>
    <col min="7154" max="7154" width="1.7109375" style="5" customWidth="1"/>
    <col min="7155" max="7155" width="2" style="5" customWidth="1"/>
    <col min="7156" max="7156" width="10.7109375" style="5" customWidth="1"/>
    <col min="7157" max="7157" width="10.5703125" style="5" bestFit="1" customWidth="1"/>
    <col min="7158" max="7158" width="2.7109375" style="5" customWidth="1"/>
    <col min="7159" max="7159" width="11.28515625" style="5" bestFit="1" customWidth="1"/>
    <col min="7160" max="7160" width="13.28515625" style="5" bestFit="1" customWidth="1"/>
    <col min="7161" max="7161" width="2.7109375" style="5" customWidth="1"/>
    <col min="7162" max="7162" width="11.28515625" style="5" bestFit="1" customWidth="1"/>
    <col min="7163" max="7163" width="13.28515625" style="5" bestFit="1" customWidth="1"/>
    <col min="7164" max="7166" width="9.140625" style="5"/>
    <col min="7167" max="7167" width="58.85546875" style="5" bestFit="1" customWidth="1"/>
    <col min="7168" max="7398" width="9.140625" style="5"/>
    <col min="7399" max="7399" width="3.140625" style="5" customWidth="1"/>
    <col min="7400" max="7400" width="10.7109375" style="5" customWidth="1"/>
    <col min="7401" max="7401" width="58.7109375" style="5" customWidth="1"/>
    <col min="7402" max="7403" width="12.7109375" style="5" customWidth="1"/>
    <col min="7404" max="7404" width="0" style="5" hidden="1" customWidth="1"/>
    <col min="7405" max="7409" width="12.7109375" style="5" customWidth="1"/>
    <col min="7410" max="7410" width="1.7109375" style="5" customWidth="1"/>
    <col min="7411" max="7411" width="2" style="5" customWidth="1"/>
    <col min="7412" max="7412" width="10.7109375" style="5" customWidth="1"/>
    <col min="7413" max="7413" width="10.5703125" style="5" bestFit="1" customWidth="1"/>
    <col min="7414" max="7414" width="2.7109375" style="5" customWidth="1"/>
    <col min="7415" max="7415" width="11.28515625" style="5" bestFit="1" customWidth="1"/>
    <col min="7416" max="7416" width="13.28515625" style="5" bestFit="1" customWidth="1"/>
    <col min="7417" max="7417" width="2.7109375" style="5" customWidth="1"/>
    <col min="7418" max="7418" width="11.28515625" style="5" bestFit="1" customWidth="1"/>
    <col min="7419" max="7419" width="13.28515625" style="5" bestFit="1" customWidth="1"/>
    <col min="7420" max="7422" width="9.140625" style="5"/>
    <col min="7423" max="7423" width="58.85546875" style="5" bestFit="1" customWidth="1"/>
    <col min="7424" max="7654" width="9.140625" style="5"/>
    <col min="7655" max="7655" width="3.140625" style="5" customWidth="1"/>
    <col min="7656" max="7656" width="10.7109375" style="5" customWidth="1"/>
    <col min="7657" max="7657" width="58.7109375" style="5" customWidth="1"/>
    <col min="7658" max="7659" width="12.7109375" style="5" customWidth="1"/>
    <col min="7660" max="7660" width="0" style="5" hidden="1" customWidth="1"/>
    <col min="7661" max="7665" width="12.7109375" style="5" customWidth="1"/>
    <col min="7666" max="7666" width="1.7109375" style="5" customWidth="1"/>
    <col min="7667" max="7667" width="2" style="5" customWidth="1"/>
    <col min="7668" max="7668" width="10.7109375" style="5" customWidth="1"/>
    <col min="7669" max="7669" width="10.5703125" style="5" bestFit="1" customWidth="1"/>
    <col min="7670" max="7670" width="2.7109375" style="5" customWidth="1"/>
    <col min="7671" max="7671" width="11.28515625" style="5" bestFit="1" customWidth="1"/>
    <col min="7672" max="7672" width="13.28515625" style="5" bestFit="1" customWidth="1"/>
    <col min="7673" max="7673" width="2.7109375" style="5" customWidth="1"/>
    <col min="7674" max="7674" width="11.28515625" style="5" bestFit="1" customWidth="1"/>
    <col min="7675" max="7675" width="13.28515625" style="5" bestFit="1" customWidth="1"/>
    <col min="7676" max="7678" width="9.140625" style="5"/>
    <col min="7679" max="7679" width="58.85546875" style="5" bestFit="1" customWidth="1"/>
    <col min="7680" max="7910" width="9.140625" style="5"/>
    <col min="7911" max="7911" width="3.140625" style="5" customWidth="1"/>
    <col min="7912" max="7912" width="10.7109375" style="5" customWidth="1"/>
    <col min="7913" max="7913" width="58.7109375" style="5" customWidth="1"/>
    <col min="7914" max="7915" width="12.7109375" style="5" customWidth="1"/>
    <col min="7916" max="7916" width="0" style="5" hidden="1" customWidth="1"/>
    <col min="7917" max="7921" width="12.7109375" style="5" customWidth="1"/>
    <col min="7922" max="7922" width="1.7109375" style="5" customWidth="1"/>
    <col min="7923" max="7923" width="2" style="5" customWidth="1"/>
    <col min="7924" max="7924" width="10.7109375" style="5" customWidth="1"/>
    <col min="7925" max="7925" width="10.5703125" style="5" bestFit="1" customWidth="1"/>
    <col min="7926" max="7926" width="2.7109375" style="5" customWidth="1"/>
    <col min="7927" max="7927" width="11.28515625" style="5" bestFit="1" customWidth="1"/>
    <col min="7928" max="7928" width="13.28515625" style="5" bestFit="1" customWidth="1"/>
    <col min="7929" max="7929" width="2.7109375" style="5" customWidth="1"/>
    <col min="7930" max="7930" width="11.28515625" style="5" bestFit="1" customWidth="1"/>
    <col min="7931" max="7931" width="13.28515625" style="5" bestFit="1" customWidth="1"/>
    <col min="7932" max="7934" width="9.140625" style="5"/>
    <col min="7935" max="7935" width="58.85546875" style="5" bestFit="1" customWidth="1"/>
    <col min="7936" max="8166" width="9.140625" style="5"/>
    <col min="8167" max="8167" width="3.140625" style="5" customWidth="1"/>
    <col min="8168" max="8168" width="10.7109375" style="5" customWidth="1"/>
    <col min="8169" max="8169" width="58.7109375" style="5" customWidth="1"/>
    <col min="8170" max="8171" width="12.7109375" style="5" customWidth="1"/>
    <col min="8172" max="8172" width="0" style="5" hidden="1" customWidth="1"/>
    <col min="8173" max="8177" width="12.7109375" style="5" customWidth="1"/>
    <col min="8178" max="8178" width="1.7109375" style="5" customWidth="1"/>
    <col min="8179" max="8179" width="2" style="5" customWidth="1"/>
    <col min="8180" max="8180" width="10.7109375" style="5" customWidth="1"/>
    <col min="8181" max="8181" width="10.5703125" style="5" bestFit="1" customWidth="1"/>
    <col min="8182" max="8182" width="2.7109375" style="5" customWidth="1"/>
    <col min="8183" max="8183" width="11.28515625" style="5" bestFit="1" customWidth="1"/>
    <col min="8184" max="8184" width="13.28515625" style="5" bestFit="1" customWidth="1"/>
    <col min="8185" max="8185" width="2.7109375" style="5" customWidth="1"/>
    <col min="8186" max="8186" width="11.28515625" style="5" bestFit="1" customWidth="1"/>
    <col min="8187" max="8187" width="13.28515625" style="5" bestFit="1" customWidth="1"/>
    <col min="8188" max="8190" width="9.140625" style="5"/>
    <col min="8191" max="8191" width="58.85546875" style="5" bestFit="1" customWidth="1"/>
    <col min="8192" max="8422" width="9.140625" style="5"/>
    <col min="8423" max="8423" width="3.140625" style="5" customWidth="1"/>
    <col min="8424" max="8424" width="10.7109375" style="5" customWidth="1"/>
    <col min="8425" max="8425" width="58.7109375" style="5" customWidth="1"/>
    <col min="8426" max="8427" width="12.7109375" style="5" customWidth="1"/>
    <col min="8428" max="8428" width="0" style="5" hidden="1" customWidth="1"/>
    <col min="8429" max="8433" width="12.7109375" style="5" customWidth="1"/>
    <col min="8434" max="8434" width="1.7109375" style="5" customWidth="1"/>
    <col min="8435" max="8435" width="2" style="5" customWidth="1"/>
    <col min="8436" max="8436" width="10.7109375" style="5" customWidth="1"/>
    <col min="8437" max="8437" width="10.5703125" style="5" bestFit="1" customWidth="1"/>
    <col min="8438" max="8438" width="2.7109375" style="5" customWidth="1"/>
    <col min="8439" max="8439" width="11.28515625" style="5" bestFit="1" customWidth="1"/>
    <col min="8440" max="8440" width="13.28515625" style="5" bestFit="1" customWidth="1"/>
    <col min="8441" max="8441" width="2.7109375" style="5" customWidth="1"/>
    <col min="8442" max="8442" width="11.28515625" style="5" bestFit="1" customWidth="1"/>
    <col min="8443" max="8443" width="13.28515625" style="5" bestFit="1" customWidth="1"/>
    <col min="8444" max="8446" width="9.140625" style="5"/>
    <col min="8447" max="8447" width="58.85546875" style="5" bestFit="1" customWidth="1"/>
    <col min="8448" max="8678" width="9.140625" style="5"/>
    <col min="8679" max="8679" width="3.140625" style="5" customWidth="1"/>
    <col min="8680" max="8680" width="10.7109375" style="5" customWidth="1"/>
    <col min="8681" max="8681" width="58.7109375" style="5" customWidth="1"/>
    <col min="8682" max="8683" width="12.7109375" style="5" customWidth="1"/>
    <col min="8684" max="8684" width="0" style="5" hidden="1" customWidth="1"/>
    <col min="8685" max="8689" width="12.7109375" style="5" customWidth="1"/>
    <col min="8690" max="8690" width="1.7109375" style="5" customWidth="1"/>
    <col min="8691" max="8691" width="2" style="5" customWidth="1"/>
    <col min="8692" max="8692" width="10.7109375" style="5" customWidth="1"/>
    <col min="8693" max="8693" width="10.5703125" style="5" bestFit="1" customWidth="1"/>
    <col min="8694" max="8694" width="2.7109375" style="5" customWidth="1"/>
    <col min="8695" max="8695" width="11.28515625" style="5" bestFit="1" customWidth="1"/>
    <col min="8696" max="8696" width="13.28515625" style="5" bestFit="1" customWidth="1"/>
    <col min="8697" max="8697" width="2.7109375" style="5" customWidth="1"/>
    <col min="8698" max="8698" width="11.28515625" style="5" bestFit="1" customWidth="1"/>
    <col min="8699" max="8699" width="13.28515625" style="5" bestFit="1" customWidth="1"/>
    <col min="8700" max="8702" width="9.140625" style="5"/>
    <col min="8703" max="8703" width="58.85546875" style="5" bestFit="1" customWidth="1"/>
    <col min="8704" max="8934" width="9.140625" style="5"/>
    <col min="8935" max="8935" width="3.140625" style="5" customWidth="1"/>
    <col min="8936" max="8936" width="10.7109375" style="5" customWidth="1"/>
    <col min="8937" max="8937" width="58.7109375" style="5" customWidth="1"/>
    <col min="8938" max="8939" width="12.7109375" style="5" customWidth="1"/>
    <col min="8940" max="8940" width="0" style="5" hidden="1" customWidth="1"/>
    <col min="8941" max="8945" width="12.7109375" style="5" customWidth="1"/>
    <col min="8946" max="8946" width="1.7109375" style="5" customWidth="1"/>
    <col min="8947" max="8947" width="2" style="5" customWidth="1"/>
    <col min="8948" max="8948" width="10.7109375" style="5" customWidth="1"/>
    <col min="8949" max="8949" width="10.5703125" style="5" bestFit="1" customWidth="1"/>
    <col min="8950" max="8950" width="2.7109375" style="5" customWidth="1"/>
    <col min="8951" max="8951" width="11.28515625" style="5" bestFit="1" customWidth="1"/>
    <col min="8952" max="8952" width="13.28515625" style="5" bestFit="1" customWidth="1"/>
    <col min="8953" max="8953" width="2.7109375" style="5" customWidth="1"/>
    <col min="8954" max="8954" width="11.28515625" style="5" bestFit="1" customWidth="1"/>
    <col min="8955" max="8955" width="13.28515625" style="5" bestFit="1" customWidth="1"/>
    <col min="8956" max="8958" width="9.140625" style="5"/>
    <col min="8959" max="8959" width="58.85546875" style="5" bestFit="1" customWidth="1"/>
    <col min="8960" max="9190" width="9.140625" style="5"/>
    <col min="9191" max="9191" width="3.140625" style="5" customWidth="1"/>
    <col min="9192" max="9192" width="10.7109375" style="5" customWidth="1"/>
    <col min="9193" max="9193" width="58.7109375" style="5" customWidth="1"/>
    <col min="9194" max="9195" width="12.7109375" style="5" customWidth="1"/>
    <col min="9196" max="9196" width="0" style="5" hidden="1" customWidth="1"/>
    <col min="9197" max="9201" width="12.7109375" style="5" customWidth="1"/>
    <col min="9202" max="9202" width="1.7109375" style="5" customWidth="1"/>
    <col min="9203" max="9203" width="2" style="5" customWidth="1"/>
    <col min="9204" max="9204" width="10.7109375" style="5" customWidth="1"/>
    <col min="9205" max="9205" width="10.5703125" style="5" bestFit="1" customWidth="1"/>
    <col min="9206" max="9206" width="2.7109375" style="5" customWidth="1"/>
    <col min="9207" max="9207" width="11.28515625" style="5" bestFit="1" customWidth="1"/>
    <col min="9208" max="9208" width="13.28515625" style="5" bestFit="1" customWidth="1"/>
    <col min="9209" max="9209" width="2.7109375" style="5" customWidth="1"/>
    <col min="9210" max="9210" width="11.28515625" style="5" bestFit="1" customWidth="1"/>
    <col min="9211" max="9211" width="13.28515625" style="5" bestFit="1" customWidth="1"/>
    <col min="9212" max="9214" width="9.140625" style="5"/>
    <col min="9215" max="9215" width="58.85546875" style="5" bestFit="1" customWidth="1"/>
    <col min="9216" max="9446" width="9.140625" style="5"/>
    <col min="9447" max="9447" width="3.140625" style="5" customWidth="1"/>
    <col min="9448" max="9448" width="10.7109375" style="5" customWidth="1"/>
    <col min="9449" max="9449" width="58.7109375" style="5" customWidth="1"/>
    <col min="9450" max="9451" width="12.7109375" style="5" customWidth="1"/>
    <col min="9452" max="9452" width="0" style="5" hidden="1" customWidth="1"/>
    <col min="9453" max="9457" width="12.7109375" style="5" customWidth="1"/>
    <col min="9458" max="9458" width="1.7109375" style="5" customWidth="1"/>
    <col min="9459" max="9459" width="2" style="5" customWidth="1"/>
    <col min="9460" max="9460" width="10.7109375" style="5" customWidth="1"/>
    <col min="9461" max="9461" width="10.5703125" style="5" bestFit="1" customWidth="1"/>
    <col min="9462" max="9462" width="2.7109375" style="5" customWidth="1"/>
    <col min="9463" max="9463" width="11.28515625" style="5" bestFit="1" customWidth="1"/>
    <col min="9464" max="9464" width="13.28515625" style="5" bestFit="1" customWidth="1"/>
    <col min="9465" max="9465" width="2.7109375" style="5" customWidth="1"/>
    <col min="9466" max="9466" width="11.28515625" style="5" bestFit="1" customWidth="1"/>
    <col min="9467" max="9467" width="13.28515625" style="5" bestFit="1" customWidth="1"/>
    <col min="9468" max="9470" width="9.140625" style="5"/>
    <col min="9471" max="9471" width="58.85546875" style="5" bestFit="1" customWidth="1"/>
    <col min="9472" max="9702" width="9.140625" style="5"/>
    <col min="9703" max="9703" width="3.140625" style="5" customWidth="1"/>
    <col min="9704" max="9704" width="10.7109375" style="5" customWidth="1"/>
    <col min="9705" max="9705" width="58.7109375" style="5" customWidth="1"/>
    <col min="9706" max="9707" width="12.7109375" style="5" customWidth="1"/>
    <col min="9708" max="9708" width="0" style="5" hidden="1" customWidth="1"/>
    <col min="9709" max="9713" width="12.7109375" style="5" customWidth="1"/>
    <col min="9714" max="9714" width="1.7109375" style="5" customWidth="1"/>
    <col min="9715" max="9715" width="2" style="5" customWidth="1"/>
    <col min="9716" max="9716" width="10.7109375" style="5" customWidth="1"/>
    <col min="9717" max="9717" width="10.5703125" style="5" bestFit="1" customWidth="1"/>
    <col min="9718" max="9718" width="2.7109375" style="5" customWidth="1"/>
    <col min="9719" max="9719" width="11.28515625" style="5" bestFit="1" customWidth="1"/>
    <col min="9720" max="9720" width="13.28515625" style="5" bestFit="1" customWidth="1"/>
    <col min="9721" max="9721" width="2.7109375" style="5" customWidth="1"/>
    <col min="9722" max="9722" width="11.28515625" style="5" bestFit="1" customWidth="1"/>
    <col min="9723" max="9723" width="13.28515625" style="5" bestFit="1" customWidth="1"/>
    <col min="9724" max="9726" width="9.140625" style="5"/>
    <col min="9727" max="9727" width="58.85546875" style="5" bestFit="1" customWidth="1"/>
    <col min="9728" max="9958" width="9.140625" style="5"/>
    <col min="9959" max="9959" width="3.140625" style="5" customWidth="1"/>
    <col min="9960" max="9960" width="10.7109375" style="5" customWidth="1"/>
    <col min="9961" max="9961" width="58.7109375" style="5" customWidth="1"/>
    <col min="9962" max="9963" width="12.7109375" style="5" customWidth="1"/>
    <col min="9964" max="9964" width="0" style="5" hidden="1" customWidth="1"/>
    <col min="9965" max="9969" width="12.7109375" style="5" customWidth="1"/>
    <col min="9970" max="9970" width="1.7109375" style="5" customWidth="1"/>
    <col min="9971" max="9971" width="2" style="5" customWidth="1"/>
    <col min="9972" max="9972" width="10.7109375" style="5" customWidth="1"/>
    <col min="9973" max="9973" width="10.5703125" style="5" bestFit="1" customWidth="1"/>
    <col min="9974" max="9974" width="2.7109375" style="5" customWidth="1"/>
    <col min="9975" max="9975" width="11.28515625" style="5" bestFit="1" customWidth="1"/>
    <col min="9976" max="9976" width="13.28515625" style="5" bestFit="1" customWidth="1"/>
    <col min="9977" max="9977" width="2.7109375" style="5" customWidth="1"/>
    <col min="9978" max="9978" width="11.28515625" style="5" bestFit="1" customWidth="1"/>
    <col min="9979" max="9979" width="13.28515625" style="5" bestFit="1" customWidth="1"/>
    <col min="9980" max="9982" width="9.140625" style="5"/>
    <col min="9983" max="9983" width="58.85546875" style="5" bestFit="1" customWidth="1"/>
    <col min="9984" max="10214" width="9.140625" style="5"/>
    <col min="10215" max="10215" width="3.140625" style="5" customWidth="1"/>
    <col min="10216" max="10216" width="10.7109375" style="5" customWidth="1"/>
    <col min="10217" max="10217" width="58.7109375" style="5" customWidth="1"/>
    <col min="10218" max="10219" width="12.7109375" style="5" customWidth="1"/>
    <col min="10220" max="10220" width="0" style="5" hidden="1" customWidth="1"/>
    <col min="10221" max="10225" width="12.7109375" style="5" customWidth="1"/>
    <col min="10226" max="10226" width="1.7109375" style="5" customWidth="1"/>
    <col min="10227" max="10227" width="2" style="5" customWidth="1"/>
    <col min="10228" max="10228" width="10.7109375" style="5" customWidth="1"/>
    <col min="10229" max="10229" width="10.5703125" style="5" bestFit="1" customWidth="1"/>
    <col min="10230" max="10230" width="2.7109375" style="5" customWidth="1"/>
    <col min="10231" max="10231" width="11.28515625" style="5" bestFit="1" customWidth="1"/>
    <col min="10232" max="10232" width="13.28515625" style="5" bestFit="1" customWidth="1"/>
    <col min="10233" max="10233" width="2.7109375" style="5" customWidth="1"/>
    <col min="10234" max="10234" width="11.28515625" style="5" bestFit="1" customWidth="1"/>
    <col min="10235" max="10235" width="13.28515625" style="5" bestFit="1" customWidth="1"/>
    <col min="10236" max="10238" width="9.140625" style="5"/>
    <col min="10239" max="10239" width="58.85546875" style="5" bestFit="1" customWidth="1"/>
    <col min="10240" max="10470" width="9.140625" style="5"/>
    <col min="10471" max="10471" width="3.140625" style="5" customWidth="1"/>
    <col min="10472" max="10472" width="10.7109375" style="5" customWidth="1"/>
    <col min="10473" max="10473" width="58.7109375" style="5" customWidth="1"/>
    <col min="10474" max="10475" width="12.7109375" style="5" customWidth="1"/>
    <col min="10476" max="10476" width="0" style="5" hidden="1" customWidth="1"/>
    <col min="10477" max="10481" width="12.7109375" style="5" customWidth="1"/>
    <col min="10482" max="10482" width="1.7109375" style="5" customWidth="1"/>
    <col min="10483" max="10483" width="2" style="5" customWidth="1"/>
    <col min="10484" max="10484" width="10.7109375" style="5" customWidth="1"/>
    <col min="10485" max="10485" width="10.5703125" style="5" bestFit="1" customWidth="1"/>
    <col min="10486" max="10486" width="2.7109375" style="5" customWidth="1"/>
    <col min="10487" max="10487" width="11.28515625" style="5" bestFit="1" customWidth="1"/>
    <col min="10488" max="10488" width="13.28515625" style="5" bestFit="1" customWidth="1"/>
    <col min="10489" max="10489" width="2.7109375" style="5" customWidth="1"/>
    <col min="10490" max="10490" width="11.28515625" style="5" bestFit="1" customWidth="1"/>
    <col min="10491" max="10491" width="13.28515625" style="5" bestFit="1" customWidth="1"/>
    <col min="10492" max="10494" width="9.140625" style="5"/>
    <col min="10495" max="10495" width="58.85546875" style="5" bestFit="1" customWidth="1"/>
    <col min="10496" max="10726" width="9.140625" style="5"/>
    <col min="10727" max="10727" width="3.140625" style="5" customWidth="1"/>
    <col min="10728" max="10728" width="10.7109375" style="5" customWidth="1"/>
    <col min="10729" max="10729" width="58.7109375" style="5" customWidth="1"/>
    <col min="10730" max="10731" width="12.7109375" style="5" customWidth="1"/>
    <col min="10732" max="10732" width="0" style="5" hidden="1" customWidth="1"/>
    <col min="10733" max="10737" width="12.7109375" style="5" customWidth="1"/>
    <col min="10738" max="10738" width="1.7109375" style="5" customWidth="1"/>
    <col min="10739" max="10739" width="2" style="5" customWidth="1"/>
    <col min="10740" max="10740" width="10.7109375" style="5" customWidth="1"/>
    <col min="10741" max="10741" width="10.5703125" style="5" bestFit="1" customWidth="1"/>
    <col min="10742" max="10742" width="2.7109375" style="5" customWidth="1"/>
    <col min="10743" max="10743" width="11.28515625" style="5" bestFit="1" customWidth="1"/>
    <col min="10744" max="10744" width="13.28515625" style="5" bestFit="1" customWidth="1"/>
    <col min="10745" max="10745" width="2.7109375" style="5" customWidth="1"/>
    <col min="10746" max="10746" width="11.28515625" style="5" bestFit="1" customWidth="1"/>
    <col min="10747" max="10747" width="13.28515625" style="5" bestFit="1" customWidth="1"/>
    <col min="10748" max="10750" width="9.140625" style="5"/>
    <col min="10751" max="10751" width="58.85546875" style="5" bestFit="1" customWidth="1"/>
    <col min="10752" max="10982" width="9.140625" style="5"/>
    <col min="10983" max="10983" width="3.140625" style="5" customWidth="1"/>
    <col min="10984" max="10984" width="10.7109375" style="5" customWidth="1"/>
    <col min="10985" max="10985" width="58.7109375" style="5" customWidth="1"/>
    <col min="10986" max="10987" width="12.7109375" style="5" customWidth="1"/>
    <col min="10988" max="10988" width="0" style="5" hidden="1" customWidth="1"/>
    <col min="10989" max="10993" width="12.7109375" style="5" customWidth="1"/>
    <col min="10994" max="10994" width="1.7109375" style="5" customWidth="1"/>
    <col min="10995" max="10995" width="2" style="5" customWidth="1"/>
    <col min="10996" max="10996" width="10.7109375" style="5" customWidth="1"/>
    <col min="10997" max="10997" width="10.5703125" style="5" bestFit="1" customWidth="1"/>
    <col min="10998" max="10998" width="2.7109375" style="5" customWidth="1"/>
    <col min="10999" max="10999" width="11.28515625" style="5" bestFit="1" customWidth="1"/>
    <col min="11000" max="11000" width="13.28515625" style="5" bestFit="1" customWidth="1"/>
    <col min="11001" max="11001" width="2.7109375" style="5" customWidth="1"/>
    <col min="11002" max="11002" width="11.28515625" style="5" bestFit="1" customWidth="1"/>
    <col min="11003" max="11003" width="13.28515625" style="5" bestFit="1" customWidth="1"/>
    <col min="11004" max="11006" width="9.140625" style="5"/>
    <col min="11007" max="11007" width="58.85546875" style="5" bestFit="1" customWidth="1"/>
    <col min="11008" max="11238" width="9.140625" style="5"/>
    <col min="11239" max="11239" width="3.140625" style="5" customWidth="1"/>
    <col min="11240" max="11240" width="10.7109375" style="5" customWidth="1"/>
    <col min="11241" max="11241" width="58.7109375" style="5" customWidth="1"/>
    <col min="11242" max="11243" width="12.7109375" style="5" customWidth="1"/>
    <col min="11244" max="11244" width="0" style="5" hidden="1" customWidth="1"/>
    <col min="11245" max="11249" width="12.7109375" style="5" customWidth="1"/>
    <col min="11250" max="11250" width="1.7109375" style="5" customWidth="1"/>
    <col min="11251" max="11251" width="2" style="5" customWidth="1"/>
    <col min="11252" max="11252" width="10.7109375" style="5" customWidth="1"/>
    <col min="11253" max="11253" width="10.5703125" style="5" bestFit="1" customWidth="1"/>
    <col min="11254" max="11254" width="2.7109375" style="5" customWidth="1"/>
    <col min="11255" max="11255" width="11.28515625" style="5" bestFit="1" customWidth="1"/>
    <col min="11256" max="11256" width="13.28515625" style="5" bestFit="1" customWidth="1"/>
    <col min="11257" max="11257" width="2.7109375" style="5" customWidth="1"/>
    <col min="11258" max="11258" width="11.28515625" style="5" bestFit="1" customWidth="1"/>
    <col min="11259" max="11259" width="13.28515625" style="5" bestFit="1" customWidth="1"/>
    <col min="11260" max="11262" width="9.140625" style="5"/>
    <col min="11263" max="11263" width="58.85546875" style="5" bestFit="1" customWidth="1"/>
    <col min="11264" max="11494" width="9.140625" style="5"/>
    <col min="11495" max="11495" width="3.140625" style="5" customWidth="1"/>
    <col min="11496" max="11496" width="10.7109375" style="5" customWidth="1"/>
    <col min="11497" max="11497" width="58.7109375" style="5" customWidth="1"/>
    <col min="11498" max="11499" width="12.7109375" style="5" customWidth="1"/>
    <col min="11500" max="11500" width="0" style="5" hidden="1" customWidth="1"/>
    <col min="11501" max="11505" width="12.7109375" style="5" customWidth="1"/>
    <col min="11506" max="11506" width="1.7109375" style="5" customWidth="1"/>
    <col min="11507" max="11507" width="2" style="5" customWidth="1"/>
    <col min="11508" max="11508" width="10.7109375" style="5" customWidth="1"/>
    <col min="11509" max="11509" width="10.5703125" style="5" bestFit="1" customWidth="1"/>
    <col min="11510" max="11510" width="2.7109375" style="5" customWidth="1"/>
    <col min="11511" max="11511" width="11.28515625" style="5" bestFit="1" customWidth="1"/>
    <col min="11512" max="11512" width="13.28515625" style="5" bestFit="1" customWidth="1"/>
    <col min="11513" max="11513" width="2.7109375" style="5" customWidth="1"/>
    <col min="11514" max="11514" width="11.28515625" style="5" bestFit="1" customWidth="1"/>
    <col min="11515" max="11515" width="13.28515625" style="5" bestFit="1" customWidth="1"/>
    <col min="11516" max="11518" width="9.140625" style="5"/>
    <col min="11519" max="11519" width="58.85546875" style="5" bestFit="1" customWidth="1"/>
    <col min="11520" max="11750" width="9.140625" style="5"/>
    <col min="11751" max="11751" width="3.140625" style="5" customWidth="1"/>
    <col min="11752" max="11752" width="10.7109375" style="5" customWidth="1"/>
    <col min="11753" max="11753" width="58.7109375" style="5" customWidth="1"/>
    <col min="11754" max="11755" width="12.7109375" style="5" customWidth="1"/>
    <col min="11756" max="11756" width="0" style="5" hidden="1" customWidth="1"/>
    <col min="11757" max="11761" width="12.7109375" style="5" customWidth="1"/>
    <col min="11762" max="11762" width="1.7109375" style="5" customWidth="1"/>
    <col min="11763" max="11763" width="2" style="5" customWidth="1"/>
    <col min="11764" max="11764" width="10.7109375" style="5" customWidth="1"/>
    <col min="11765" max="11765" width="10.5703125" style="5" bestFit="1" customWidth="1"/>
    <col min="11766" max="11766" width="2.7109375" style="5" customWidth="1"/>
    <col min="11767" max="11767" width="11.28515625" style="5" bestFit="1" customWidth="1"/>
    <col min="11768" max="11768" width="13.28515625" style="5" bestFit="1" customWidth="1"/>
    <col min="11769" max="11769" width="2.7109375" style="5" customWidth="1"/>
    <col min="11770" max="11770" width="11.28515625" style="5" bestFit="1" customWidth="1"/>
    <col min="11771" max="11771" width="13.28515625" style="5" bestFit="1" customWidth="1"/>
    <col min="11772" max="11774" width="9.140625" style="5"/>
    <col min="11775" max="11775" width="58.85546875" style="5" bestFit="1" customWidth="1"/>
    <col min="11776" max="12006" width="9.140625" style="5"/>
    <col min="12007" max="12007" width="3.140625" style="5" customWidth="1"/>
    <col min="12008" max="12008" width="10.7109375" style="5" customWidth="1"/>
    <col min="12009" max="12009" width="58.7109375" style="5" customWidth="1"/>
    <col min="12010" max="12011" width="12.7109375" style="5" customWidth="1"/>
    <col min="12012" max="12012" width="0" style="5" hidden="1" customWidth="1"/>
    <col min="12013" max="12017" width="12.7109375" style="5" customWidth="1"/>
    <col min="12018" max="12018" width="1.7109375" style="5" customWidth="1"/>
    <col min="12019" max="12019" width="2" style="5" customWidth="1"/>
    <col min="12020" max="12020" width="10.7109375" style="5" customWidth="1"/>
    <col min="12021" max="12021" width="10.5703125" style="5" bestFit="1" customWidth="1"/>
    <col min="12022" max="12022" width="2.7109375" style="5" customWidth="1"/>
    <col min="12023" max="12023" width="11.28515625" style="5" bestFit="1" customWidth="1"/>
    <col min="12024" max="12024" width="13.28515625" style="5" bestFit="1" customWidth="1"/>
    <col min="12025" max="12025" width="2.7109375" style="5" customWidth="1"/>
    <col min="12026" max="12026" width="11.28515625" style="5" bestFit="1" customWidth="1"/>
    <col min="12027" max="12027" width="13.28515625" style="5" bestFit="1" customWidth="1"/>
    <col min="12028" max="12030" width="9.140625" style="5"/>
    <col min="12031" max="12031" width="58.85546875" style="5" bestFit="1" customWidth="1"/>
    <col min="12032" max="12262" width="9.140625" style="5"/>
    <col min="12263" max="12263" width="3.140625" style="5" customWidth="1"/>
    <col min="12264" max="12264" width="10.7109375" style="5" customWidth="1"/>
    <col min="12265" max="12265" width="58.7109375" style="5" customWidth="1"/>
    <col min="12266" max="12267" width="12.7109375" style="5" customWidth="1"/>
    <col min="12268" max="12268" width="0" style="5" hidden="1" customWidth="1"/>
    <col min="12269" max="12273" width="12.7109375" style="5" customWidth="1"/>
    <col min="12274" max="12274" width="1.7109375" style="5" customWidth="1"/>
    <col min="12275" max="12275" width="2" style="5" customWidth="1"/>
    <col min="12276" max="12276" width="10.7109375" style="5" customWidth="1"/>
    <col min="12277" max="12277" width="10.5703125" style="5" bestFit="1" customWidth="1"/>
    <col min="12278" max="12278" width="2.7109375" style="5" customWidth="1"/>
    <col min="12279" max="12279" width="11.28515625" style="5" bestFit="1" customWidth="1"/>
    <col min="12280" max="12280" width="13.28515625" style="5" bestFit="1" customWidth="1"/>
    <col min="12281" max="12281" width="2.7109375" style="5" customWidth="1"/>
    <col min="12282" max="12282" width="11.28515625" style="5" bestFit="1" customWidth="1"/>
    <col min="12283" max="12283" width="13.28515625" style="5" bestFit="1" customWidth="1"/>
    <col min="12284" max="12286" width="9.140625" style="5"/>
    <col min="12287" max="12287" width="58.85546875" style="5" bestFit="1" customWidth="1"/>
    <col min="12288" max="12518" width="9.140625" style="5"/>
    <col min="12519" max="12519" width="3.140625" style="5" customWidth="1"/>
    <col min="12520" max="12520" width="10.7109375" style="5" customWidth="1"/>
    <col min="12521" max="12521" width="58.7109375" style="5" customWidth="1"/>
    <col min="12522" max="12523" width="12.7109375" style="5" customWidth="1"/>
    <col min="12524" max="12524" width="0" style="5" hidden="1" customWidth="1"/>
    <col min="12525" max="12529" width="12.7109375" style="5" customWidth="1"/>
    <col min="12530" max="12530" width="1.7109375" style="5" customWidth="1"/>
    <col min="12531" max="12531" width="2" style="5" customWidth="1"/>
    <col min="12532" max="12532" width="10.7109375" style="5" customWidth="1"/>
    <col min="12533" max="12533" width="10.5703125" style="5" bestFit="1" customWidth="1"/>
    <col min="12534" max="12534" width="2.7109375" style="5" customWidth="1"/>
    <col min="12535" max="12535" width="11.28515625" style="5" bestFit="1" customWidth="1"/>
    <col min="12536" max="12536" width="13.28515625" style="5" bestFit="1" customWidth="1"/>
    <col min="12537" max="12537" width="2.7109375" style="5" customWidth="1"/>
    <col min="12538" max="12538" width="11.28515625" style="5" bestFit="1" customWidth="1"/>
    <col min="12539" max="12539" width="13.28515625" style="5" bestFit="1" customWidth="1"/>
    <col min="12540" max="12542" width="9.140625" style="5"/>
    <col min="12543" max="12543" width="58.85546875" style="5" bestFit="1" customWidth="1"/>
    <col min="12544" max="12774" width="9.140625" style="5"/>
    <col min="12775" max="12775" width="3.140625" style="5" customWidth="1"/>
    <col min="12776" max="12776" width="10.7109375" style="5" customWidth="1"/>
    <col min="12777" max="12777" width="58.7109375" style="5" customWidth="1"/>
    <col min="12778" max="12779" width="12.7109375" style="5" customWidth="1"/>
    <col min="12780" max="12780" width="0" style="5" hidden="1" customWidth="1"/>
    <col min="12781" max="12785" width="12.7109375" style="5" customWidth="1"/>
    <col min="12786" max="12786" width="1.7109375" style="5" customWidth="1"/>
    <col min="12787" max="12787" width="2" style="5" customWidth="1"/>
    <col min="12788" max="12788" width="10.7109375" style="5" customWidth="1"/>
    <col min="12789" max="12789" width="10.5703125" style="5" bestFit="1" customWidth="1"/>
    <col min="12790" max="12790" width="2.7109375" style="5" customWidth="1"/>
    <col min="12791" max="12791" width="11.28515625" style="5" bestFit="1" customWidth="1"/>
    <col min="12792" max="12792" width="13.28515625" style="5" bestFit="1" customWidth="1"/>
    <col min="12793" max="12793" width="2.7109375" style="5" customWidth="1"/>
    <col min="12794" max="12794" width="11.28515625" style="5" bestFit="1" customWidth="1"/>
    <col min="12795" max="12795" width="13.28515625" style="5" bestFit="1" customWidth="1"/>
    <col min="12796" max="12798" width="9.140625" style="5"/>
    <col min="12799" max="12799" width="58.85546875" style="5" bestFit="1" customWidth="1"/>
    <col min="12800" max="13030" width="9.140625" style="5"/>
    <col min="13031" max="13031" width="3.140625" style="5" customWidth="1"/>
    <col min="13032" max="13032" width="10.7109375" style="5" customWidth="1"/>
    <col min="13033" max="13033" width="58.7109375" style="5" customWidth="1"/>
    <col min="13034" max="13035" width="12.7109375" style="5" customWidth="1"/>
    <col min="13036" max="13036" width="0" style="5" hidden="1" customWidth="1"/>
    <col min="13037" max="13041" width="12.7109375" style="5" customWidth="1"/>
    <col min="13042" max="13042" width="1.7109375" style="5" customWidth="1"/>
    <col min="13043" max="13043" width="2" style="5" customWidth="1"/>
    <col min="13044" max="13044" width="10.7109375" style="5" customWidth="1"/>
    <col min="13045" max="13045" width="10.5703125" style="5" bestFit="1" customWidth="1"/>
    <col min="13046" max="13046" width="2.7109375" style="5" customWidth="1"/>
    <col min="13047" max="13047" width="11.28515625" style="5" bestFit="1" customWidth="1"/>
    <col min="13048" max="13048" width="13.28515625" style="5" bestFit="1" customWidth="1"/>
    <col min="13049" max="13049" width="2.7109375" style="5" customWidth="1"/>
    <col min="13050" max="13050" width="11.28515625" style="5" bestFit="1" customWidth="1"/>
    <col min="13051" max="13051" width="13.28515625" style="5" bestFit="1" customWidth="1"/>
    <col min="13052" max="13054" width="9.140625" style="5"/>
    <col min="13055" max="13055" width="58.85546875" style="5" bestFit="1" customWidth="1"/>
    <col min="13056" max="13286" width="9.140625" style="5"/>
    <col min="13287" max="13287" width="3.140625" style="5" customWidth="1"/>
    <col min="13288" max="13288" width="10.7109375" style="5" customWidth="1"/>
    <col min="13289" max="13289" width="58.7109375" style="5" customWidth="1"/>
    <col min="13290" max="13291" width="12.7109375" style="5" customWidth="1"/>
    <col min="13292" max="13292" width="0" style="5" hidden="1" customWidth="1"/>
    <col min="13293" max="13297" width="12.7109375" style="5" customWidth="1"/>
    <col min="13298" max="13298" width="1.7109375" style="5" customWidth="1"/>
    <col min="13299" max="13299" width="2" style="5" customWidth="1"/>
    <col min="13300" max="13300" width="10.7109375" style="5" customWidth="1"/>
    <col min="13301" max="13301" width="10.5703125" style="5" bestFit="1" customWidth="1"/>
    <col min="13302" max="13302" width="2.7109375" style="5" customWidth="1"/>
    <col min="13303" max="13303" width="11.28515625" style="5" bestFit="1" customWidth="1"/>
    <col min="13304" max="13304" width="13.28515625" style="5" bestFit="1" customWidth="1"/>
    <col min="13305" max="13305" width="2.7109375" style="5" customWidth="1"/>
    <col min="13306" max="13306" width="11.28515625" style="5" bestFit="1" customWidth="1"/>
    <col min="13307" max="13307" width="13.28515625" style="5" bestFit="1" customWidth="1"/>
    <col min="13308" max="13310" width="9.140625" style="5"/>
    <col min="13311" max="13311" width="58.85546875" style="5" bestFit="1" customWidth="1"/>
    <col min="13312" max="13542" width="9.140625" style="5"/>
    <col min="13543" max="13543" width="3.140625" style="5" customWidth="1"/>
    <col min="13544" max="13544" width="10.7109375" style="5" customWidth="1"/>
    <col min="13545" max="13545" width="58.7109375" style="5" customWidth="1"/>
    <col min="13546" max="13547" width="12.7109375" style="5" customWidth="1"/>
    <col min="13548" max="13548" width="0" style="5" hidden="1" customWidth="1"/>
    <col min="13549" max="13553" width="12.7109375" style="5" customWidth="1"/>
    <col min="13554" max="13554" width="1.7109375" style="5" customWidth="1"/>
    <col min="13555" max="13555" width="2" style="5" customWidth="1"/>
    <col min="13556" max="13556" width="10.7109375" style="5" customWidth="1"/>
    <col min="13557" max="13557" width="10.5703125" style="5" bestFit="1" customWidth="1"/>
    <col min="13558" max="13558" width="2.7109375" style="5" customWidth="1"/>
    <col min="13559" max="13559" width="11.28515625" style="5" bestFit="1" customWidth="1"/>
    <col min="13560" max="13560" width="13.28515625" style="5" bestFit="1" customWidth="1"/>
    <col min="13561" max="13561" width="2.7109375" style="5" customWidth="1"/>
    <col min="13562" max="13562" width="11.28515625" style="5" bestFit="1" customWidth="1"/>
    <col min="13563" max="13563" width="13.28515625" style="5" bestFit="1" customWidth="1"/>
    <col min="13564" max="13566" width="9.140625" style="5"/>
    <col min="13567" max="13567" width="58.85546875" style="5" bestFit="1" customWidth="1"/>
    <col min="13568" max="13798" width="9.140625" style="5"/>
    <col min="13799" max="13799" width="3.140625" style="5" customWidth="1"/>
    <col min="13800" max="13800" width="10.7109375" style="5" customWidth="1"/>
    <col min="13801" max="13801" width="58.7109375" style="5" customWidth="1"/>
    <col min="13802" max="13803" width="12.7109375" style="5" customWidth="1"/>
    <col min="13804" max="13804" width="0" style="5" hidden="1" customWidth="1"/>
    <col min="13805" max="13809" width="12.7109375" style="5" customWidth="1"/>
    <col min="13810" max="13810" width="1.7109375" style="5" customWidth="1"/>
    <col min="13811" max="13811" width="2" style="5" customWidth="1"/>
    <col min="13812" max="13812" width="10.7109375" style="5" customWidth="1"/>
    <col min="13813" max="13813" width="10.5703125" style="5" bestFit="1" customWidth="1"/>
    <col min="13814" max="13814" width="2.7109375" style="5" customWidth="1"/>
    <col min="13815" max="13815" width="11.28515625" style="5" bestFit="1" customWidth="1"/>
    <col min="13816" max="13816" width="13.28515625" style="5" bestFit="1" customWidth="1"/>
    <col min="13817" max="13817" width="2.7109375" style="5" customWidth="1"/>
    <col min="13818" max="13818" width="11.28515625" style="5" bestFit="1" customWidth="1"/>
    <col min="13819" max="13819" width="13.28515625" style="5" bestFit="1" customWidth="1"/>
    <col min="13820" max="13822" width="9.140625" style="5"/>
    <col min="13823" max="13823" width="58.85546875" style="5" bestFit="1" customWidth="1"/>
    <col min="13824" max="14054" width="9.140625" style="5"/>
    <col min="14055" max="14055" width="3.140625" style="5" customWidth="1"/>
    <col min="14056" max="14056" width="10.7109375" style="5" customWidth="1"/>
    <col min="14057" max="14057" width="58.7109375" style="5" customWidth="1"/>
    <col min="14058" max="14059" width="12.7109375" style="5" customWidth="1"/>
    <col min="14060" max="14060" width="0" style="5" hidden="1" customWidth="1"/>
    <col min="14061" max="14065" width="12.7109375" style="5" customWidth="1"/>
    <col min="14066" max="14066" width="1.7109375" style="5" customWidth="1"/>
    <col min="14067" max="14067" width="2" style="5" customWidth="1"/>
    <col min="14068" max="14068" width="10.7109375" style="5" customWidth="1"/>
    <col min="14069" max="14069" width="10.5703125" style="5" bestFit="1" customWidth="1"/>
    <col min="14070" max="14070" width="2.7109375" style="5" customWidth="1"/>
    <col min="14071" max="14071" width="11.28515625" style="5" bestFit="1" customWidth="1"/>
    <col min="14072" max="14072" width="13.28515625" style="5" bestFit="1" customWidth="1"/>
    <col min="14073" max="14073" width="2.7109375" style="5" customWidth="1"/>
    <col min="14074" max="14074" width="11.28515625" style="5" bestFit="1" customWidth="1"/>
    <col min="14075" max="14075" width="13.28515625" style="5" bestFit="1" customWidth="1"/>
    <col min="14076" max="14078" width="9.140625" style="5"/>
    <col min="14079" max="14079" width="58.85546875" style="5" bestFit="1" customWidth="1"/>
    <col min="14080" max="14310" width="9.140625" style="5"/>
    <col min="14311" max="14311" width="3.140625" style="5" customWidth="1"/>
    <col min="14312" max="14312" width="10.7109375" style="5" customWidth="1"/>
    <col min="14313" max="14313" width="58.7109375" style="5" customWidth="1"/>
    <col min="14314" max="14315" width="12.7109375" style="5" customWidth="1"/>
    <col min="14316" max="14316" width="0" style="5" hidden="1" customWidth="1"/>
    <col min="14317" max="14321" width="12.7109375" style="5" customWidth="1"/>
    <col min="14322" max="14322" width="1.7109375" style="5" customWidth="1"/>
    <col min="14323" max="14323" width="2" style="5" customWidth="1"/>
    <col min="14324" max="14324" width="10.7109375" style="5" customWidth="1"/>
    <col min="14325" max="14325" width="10.5703125" style="5" bestFit="1" customWidth="1"/>
    <col min="14326" max="14326" width="2.7109375" style="5" customWidth="1"/>
    <col min="14327" max="14327" width="11.28515625" style="5" bestFit="1" customWidth="1"/>
    <col min="14328" max="14328" width="13.28515625" style="5" bestFit="1" customWidth="1"/>
    <col min="14329" max="14329" width="2.7109375" style="5" customWidth="1"/>
    <col min="14330" max="14330" width="11.28515625" style="5" bestFit="1" customWidth="1"/>
    <col min="14331" max="14331" width="13.28515625" style="5" bestFit="1" customWidth="1"/>
    <col min="14332" max="14334" width="9.140625" style="5"/>
    <col min="14335" max="14335" width="58.85546875" style="5" bestFit="1" customWidth="1"/>
    <col min="14336" max="14566" width="9.140625" style="5"/>
    <col min="14567" max="14567" width="3.140625" style="5" customWidth="1"/>
    <col min="14568" max="14568" width="10.7109375" style="5" customWidth="1"/>
    <col min="14569" max="14569" width="58.7109375" style="5" customWidth="1"/>
    <col min="14570" max="14571" width="12.7109375" style="5" customWidth="1"/>
    <col min="14572" max="14572" width="0" style="5" hidden="1" customWidth="1"/>
    <col min="14573" max="14577" width="12.7109375" style="5" customWidth="1"/>
    <col min="14578" max="14578" width="1.7109375" style="5" customWidth="1"/>
    <col min="14579" max="14579" width="2" style="5" customWidth="1"/>
    <col min="14580" max="14580" width="10.7109375" style="5" customWidth="1"/>
    <col min="14581" max="14581" width="10.5703125" style="5" bestFit="1" customWidth="1"/>
    <col min="14582" max="14582" width="2.7109375" style="5" customWidth="1"/>
    <col min="14583" max="14583" width="11.28515625" style="5" bestFit="1" customWidth="1"/>
    <col min="14584" max="14584" width="13.28515625" style="5" bestFit="1" customWidth="1"/>
    <col min="14585" max="14585" width="2.7109375" style="5" customWidth="1"/>
    <col min="14586" max="14586" width="11.28515625" style="5" bestFit="1" customWidth="1"/>
    <col min="14587" max="14587" width="13.28515625" style="5" bestFit="1" customWidth="1"/>
    <col min="14588" max="14590" width="9.140625" style="5"/>
    <col min="14591" max="14591" width="58.85546875" style="5" bestFit="1" customWidth="1"/>
    <col min="14592" max="14822" width="9.140625" style="5"/>
    <col min="14823" max="14823" width="3.140625" style="5" customWidth="1"/>
    <col min="14824" max="14824" width="10.7109375" style="5" customWidth="1"/>
    <col min="14825" max="14825" width="58.7109375" style="5" customWidth="1"/>
    <col min="14826" max="14827" width="12.7109375" style="5" customWidth="1"/>
    <col min="14828" max="14828" width="0" style="5" hidden="1" customWidth="1"/>
    <col min="14829" max="14833" width="12.7109375" style="5" customWidth="1"/>
    <col min="14834" max="14834" width="1.7109375" style="5" customWidth="1"/>
    <col min="14835" max="14835" width="2" style="5" customWidth="1"/>
    <col min="14836" max="14836" width="10.7109375" style="5" customWidth="1"/>
    <col min="14837" max="14837" width="10.5703125" style="5" bestFit="1" customWidth="1"/>
    <col min="14838" max="14838" width="2.7109375" style="5" customWidth="1"/>
    <col min="14839" max="14839" width="11.28515625" style="5" bestFit="1" customWidth="1"/>
    <col min="14840" max="14840" width="13.28515625" style="5" bestFit="1" customWidth="1"/>
    <col min="14841" max="14841" width="2.7109375" style="5" customWidth="1"/>
    <col min="14842" max="14842" width="11.28515625" style="5" bestFit="1" customWidth="1"/>
    <col min="14843" max="14843" width="13.28515625" style="5" bestFit="1" customWidth="1"/>
    <col min="14844" max="14846" width="9.140625" style="5"/>
    <col min="14847" max="14847" width="58.85546875" style="5" bestFit="1" customWidth="1"/>
    <col min="14848" max="15078" width="9.140625" style="5"/>
    <col min="15079" max="15079" width="3.140625" style="5" customWidth="1"/>
    <col min="15080" max="15080" width="10.7109375" style="5" customWidth="1"/>
    <col min="15081" max="15081" width="58.7109375" style="5" customWidth="1"/>
    <col min="15082" max="15083" width="12.7109375" style="5" customWidth="1"/>
    <col min="15084" max="15084" width="0" style="5" hidden="1" customWidth="1"/>
    <col min="15085" max="15089" width="12.7109375" style="5" customWidth="1"/>
    <col min="15090" max="15090" width="1.7109375" style="5" customWidth="1"/>
    <col min="15091" max="15091" width="2" style="5" customWidth="1"/>
    <col min="15092" max="15092" width="10.7109375" style="5" customWidth="1"/>
    <col min="15093" max="15093" width="10.5703125" style="5" bestFit="1" customWidth="1"/>
    <col min="15094" max="15094" width="2.7109375" style="5" customWidth="1"/>
    <col min="15095" max="15095" width="11.28515625" style="5" bestFit="1" customWidth="1"/>
    <col min="15096" max="15096" width="13.28515625" style="5" bestFit="1" customWidth="1"/>
    <col min="15097" max="15097" width="2.7109375" style="5" customWidth="1"/>
    <col min="15098" max="15098" width="11.28515625" style="5" bestFit="1" customWidth="1"/>
    <col min="15099" max="15099" width="13.28515625" style="5" bestFit="1" customWidth="1"/>
    <col min="15100" max="15102" width="9.140625" style="5"/>
    <col min="15103" max="15103" width="58.85546875" style="5" bestFit="1" customWidth="1"/>
    <col min="15104" max="15334" width="9.140625" style="5"/>
    <col min="15335" max="15335" width="3.140625" style="5" customWidth="1"/>
    <col min="15336" max="15336" width="10.7109375" style="5" customWidth="1"/>
    <col min="15337" max="15337" width="58.7109375" style="5" customWidth="1"/>
    <col min="15338" max="15339" width="12.7109375" style="5" customWidth="1"/>
    <col min="15340" max="15340" width="0" style="5" hidden="1" customWidth="1"/>
    <col min="15341" max="15345" width="12.7109375" style="5" customWidth="1"/>
    <col min="15346" max="15346" width="1.7109375" style="5" customWidth="1"/>
    <col min="15347" max="15347" width="2" style="5" customWidth="1"/>
    <col min="15348" max="15348" width="10.7109375" style="5" customWidth="1"/>
    <col min="15349" max="15349" width="10.5703125" style="5" bestFit="1" customWidth="1"/>
    <col min="15350" max="15350" width="2.7109375" style="5" customWidth="1"/>
    <col min="15351" max="15351" width="11.28515625" style="5" bestFit="1" customWidth="1"/>
    <col min="15352" max="15352" width="13.28515625" style="5" bestFit="1" customWidth="1"/>
    <col min="15353" max="15353" width="2.7109375" style="5" customWidth="1"/>
    <col min="15354" max="15354" width="11.28515625" style="5" bestFit="1" customWidth="1"/>
    <col min="15355" max="15355" width="13.28515625" style="5" bestFit="1" customWidth="1"/>
    <col min="15356" max="15358" width="9.140625" style="5"/>
    <col min="15359" max="15359" width="58.85546875" style="5" bestFit="1" customWidth="1"/>
    <col min="15360" max="15590" width="9.140625" style="5"/>
    <col min="15591" max="15591" width="3.140625" style="5" customWidth="1"/>
    <col min="15592" max="15592" width="10.7109375" style="5" customWidth="1"/>
    <col min="15593" max="15593" width="58.7109375" style="5" customWidth="1"/>
    <col min="15594" max="15595" width="12.7109375" style="5" customWidth="1"/>
    <col min="15596" max="15596" width="0" style="5" hidden="1" customWidth="1"/>
    <col min="15597" max="15601" width="12.7109375" style="5" customWidth="1"/>
    <col min="15602" max="15602" width="1.7109375" style="5" customWidth="1"/>
    <col min="15603" max="15603" width="2" style="5" customWidth="1"/>
    <col min="15604" max="15604" width="10.7109375" style="5" customWidth="1"/>
    <col min="15605" max="15605" width="10.5703125" style="5" bestFit="1" customWidth="1"/>
    <col min="15606" max="15606" width="2.7109375" style="5" customWidth="1"/>
    <col min="15607" max="15607" width="11.28515625" style="5" bestFit="1" customWidth="1"/>
    <col min="15608" max="15608" width="13.28515625" style="5" bestFit="1" customWidth="1"/>
    <col min="15609" max="15609" width="2.7109375" style="5" customWidth="1"/>
    <col min="15610" max="15610" width="11.28515625" style="5" bestFit="1" customWidth="1"/>
    <col min="15611" max="15611" width="13.28515625" style="5" bestFit="1" customWidth="1"/>
    <col min="15612" max="15614" width="9.140625" style="5"/>
    <col min="15615" max="15615" width="58.85546875" style="5" bestFit="1" customWidth="1"/>
    <col min="15616" max="15846" width="9.140625" style="5"/>
    <col min="15847" max="15847" width="3.140625" style="5" customWidth="1"/>
    <col min="15848" max="15848" width="10.7109375" style="5" customWidth="1"/>
    <col min="15849" max="15849" width="58.7109375" style="5" customWidth="1"/>
    <col min="15850" max="15851" width="12.7109375" style="5" customWidth="1"/>
    <col min="15852" max="15852" width="0" style="5" hidden="1" customWidth="1"/>
    <col min="15853" max="15857" width="12.7109375" style="5" customWidth="1"/>
    <col min="15858" max="15858" width="1.7109375" style="5" customWidth="1"/>
    <col min="15859" max="15859" width="2" style="5" customWidth="1"/>
    <col min="15860" max="15860" width="10.7109375" style="5" customWidth="1"/>
    <col min="15861" max="15861" width="10.5703125" style="5" bestFit="1" customWidth="1"/>
    <col min="15862" max="15862" width="2.7109375" style="5" customWidth="1"/>
    <col min="15863" max="15863" width="11.28515625" style="5" bestFit="1" customWidth="1"/>
    <col min="15864" max="15864" width="13.28515625" style="5" bestFit="1" customWidth="1"/>
    <col min="15865" max="15865" width="2.7109375" style="5" customWidth="1"/>
    <col min="15866" max="15866" width="11.28515625" style="5" bestFit="1" customWidth="1"/>
    <col min="15867" max="15867" width="13.28515625" style="5" bestFit="1" customWidth="1"/>
    <col min="15868" max="15870" width="9.140625" style="5"/>
    <col min="15871" max="15871" width="58.85546875" style="5" bestFit="1" customWidth="1"/>
    <col min="15872" max="16102" width="9.140625" style="5"/>
    <col min="16103" max="16103" width="3.140625" style="5" customWidth="1"/>
    <col min="16104" max="16104" width="10.7109375" style="5" customWidth="1"/>
    <col min="16105" max="16105" width="58.7109375" style="5" customWidth="1"/>
    <col min="16106" max="16107" width="12.7109375" style="5" customWidth="1"/>
    <col min="16108" max="16108" width="0" style="5" hidden="1" customWidth="1"/>
    <col min="16109" max="16113" width="12.7109375" style="5" customWidth="1"/>
    <col min="16114" max="16114" width="1.7109375" style="5" customWidth="1"/>
    <col min="16115" max="16115" width="2" style="5" customWidth="1"/>
    <col min="16116" max="16116" width="10.7109375" style="5" customWidth="1"/>
    <col min="16117" max="16117" width="10.5703125" style="5" bestFit="1" customWidth="1"/>
    <col min="16118" max="16118" width="2.7109375" style="5" customWidth="1"/>
    <col min="16119" max="16119" width="11.28515625" style="5" bestFit="1" customWidth="1"/>
    <col min="16120" max="16120" width="13.28515625" style="5" bestFit="1" customWidth="1"/>
    <col min="16121" max="16121" width="2.7109375" style="5" customWidth="1"/>
    <col min="16122" max="16122" width="11.28515625" style="5" bestFit="1" customWidth="1"/>
    <col min="16123" max="16123" width="13.28515625" style="5" bestFit="1" customWidth="1"/>
    <col min="16124" max="16126" width="9.140625" style="5"/>
    <col min="16127" max="16127" width="58.85546875" style="5" bestFit="1" customWidth="1"/>
    <col min="16128" max="16358" width="9.140625" style="5"/>
    <col min="16359" max="16382" width="9.140625" style="5" customWidth="1"/>
    <col min="16383" max="16384" width="9.140625" style="5"/>
  </cols>
  <sheetData>
    <row r="1" spans="2:11" ht="15" customHeight="1">
      <c r="B1" s="81"/>
      <c r="C1" s="81"/>
      <c r="D1" s="81"/>
      <c r="E1" s="163"/>
      <c r="F1" s="163"/>
      <c r="G1" s="163"/>
      <c r="H1" s="163"/>
      <c r="I1" s="81"/>
      <c r="K1" s="4"/>
    </row>
    <row r="2" spans="2:11" ht="42.75" customHeight="1">
      <c r="B2" s="236" t="s">
        <v>89</v>
      </c>
      <c r="C2" s="82"/>
      <c r="D2" s="82"/>
      <c r="E2" s="82"/>
      <c r="F2" s="82"/>
      <c r="G2" s="82"/>
      <c r="H2" s="82"/>
      <c r="I2" s="82"/>
      <c r="J2" s="83"/>
      <c r="K2" s="84"/>
    </row>
    <row r="3" spans="2:11" ht="5.0999999999999996" customHeight="1" thickBot="1">
      <c r="B3" s="9"/>
      <c r="C3" s="85"/>
      <c r="D3" s="263"/>
      <c r="E3" s="86"/>
      <c r="F3" s="87"/>
      <c r="G3" s="9"/>
      <c r="H3" s="9"/>
      <c r="I3" s="9"/>
      <c r="J3" s="39"/>
      <c r="K3" s="37"/>
    </row>
    <row r="4" spans="2:11" ht="22.15" customHeight="1">
      <c r="B4" s="441"/>
      <c r="C4" s="551">
        <v>2014</v>
      </c>
      <c r="D4" s="552"/>
      <c r="E4" s="553"/>
      <c r="F4" s="551">
        <v>2013</v>
      </c>
      <c r="G4" s="552"/>
      <c r="H4" s="552"/>
      <c r="I4" s="554"/>
      <c r="J4" s="88"/>
      <c r="K4" s="89"/>
    </row>
    <row r="5" spans="2:11" ht="22.9" customHeight="1" thickBot="1">
      <c r="B5" s="445" t="s">
        <v>13</v>
      </c>
      <c r="C5" s="225" t="s">
        <v>94</v>
      </c>
      <c r="D5" s="226" t="s">
        <v>91</v>
      </c>
      <c r="E5" s="202" t="s">
        <v>92</v>
      </c>
      <c r="F5" s="225" t="s">
        <v>93</v>
      </c>
      <c r="G5" s="226" t="s">
        <v>94</v>
      </c>
      <c r="H5" s="226" t="s">
        <v>91</v>
      </c>
      <c r="I5" s="227" t="s">
        <v>92</v>
      </c>
      <c r="J5" s="90"/>
      <c r="K5" s="6"/>
    </row>
    <row r="6" spans="2:11" ht="24.95" customHeight="1">
      <c r="B6" s="265" t="str">
        <f>'Cons Income Statem'!B6</f>
        <v xml:space="preserve">Net interest income </v>
      </c>
      <c r="C6" s="266">
        <v>467785</v>
      </c>
      <c r="D6" s="267">
        <v>454056</v>
      </c>
      <c r="E6" s="268">
        <v>454472</v>
      </c>
      <c r="F6" s="269">
        <v>459353</v>
      </c>
      <c r="G6" s="270">
        <v>446006</v>
      </c>
      <c r="H6" s="271">
        <v>428222</v>
      </c>
      <c r="I6" s="271">
        <v>417220</v>
      </c>
      <c r="J6" s="21"/>
      <c r="K6" s="84"/>
    </row>
    <row r="7" spans="2:11" s="18" customFormat="1" ht="14.1" customHeight="1">
      <c r="B7" s="446" t="str">
        <f>'Cons Income Statem'!B7</f>
        <v>of which: effects of the purchase price allocation</v>
      </c>
      <c r="C7" s="272">
        <v>-6990</v>
      </c>
      <c r="D7" s="273">
        <v>-7782</v>
      </c>
      <c r="E7" s="274">
        <v>-6456</v>
      </c>
      <c r="F7" s="275">
        <v>-7528</v>
      </c>
      <c r="G7" s="276">
        <v>-7859</v>
      </c>
      <c r="H7" s="277">
        <v>-9033</v>
      </c>
      <c r="I7" s="277">
        <v>-9563</v>
      </c>
      <c r="J7" s="17"/>
      <c r="K7" s="91"/>
    </row>
    <row r="8" spans="2:11" ht="14.1" customHeight="1">
      <c r="B8" s="278" t="str">
        <f>'Cons Income Statem'!B8</f>
        <v>Net interest income excluding the effects of the PPA</v>
      </c>
      <c r="C8" s="279">
        <v>474775</v>
      </c>
      <c r="D8" s="280">
        <f>+D6-D7</f>
        <v>461838</v>
      </c>
      <c r="E8" s="281">
        <f>+E6-E7</f>
        <v>460928</v>
      </c>
      <c r="F8" s="282">
        <f>F6-F7</f>
        <v>466881</v>
      </c>
      <c r="G8" s="283">
        <f>G6-G7</f>
        <v>453865</v>
      </c>
      <c r="H8" s="283">
        <f>H6-H7</f>
        <v>437255</v>
      </c>
      <c r="I8" s="283">
        <f>+I6-I7</f>
        <v>426783</v>
      </c>
      <c r="J8" s="21"/>
      <c r="K8" s="84"/>
    </row>
    <row r="9" spans="2:11" ht="15.95" customHeight="1">
      <c r="B9" s="284" t="str">
        <f>'Cons Income Statem'!B9</f>
        <v>Dividends and similar income</v>
      </c>
      <c r="C9" s="285">
        <v>376</v>
      </c>
      <c r="D9" s="286">
        <v>8081</v>
      </c>
      <c r="E9" s="287">
        <v>787</v>
      </c>
      <c r="F9" s="288">
        <v>1072</v>
      </c>
      <c r="G9" s="289">
        <v>1119</v>
      </c>
      <c r="H9" s="289">
        <v>7763</v>
      </c>
      <c r="I9" s="289">
        <v>455</v>
      </c>
      <c r="J9" s="21"/>
      <c r="K9" s="47"/>
    </row>
    <row r="10" spans="2:11" ht="15.95" customHeight="1">
      <c r="B10" s="284" t="str">
        <f>'Cons Income Statem'!B10</f>
        <v>Profits of equity-accounted investees</v>
      </c>
      <c r="C10" s="285">
        <v>8155</v>
      </c>
      <c r="D10" s="286">
        <v>9763</v>
      </c>
      <c r="E10" s="287">
        <v>10899</v>
      </c>
      <c r="F10" s="288">
        <v>2913</v>
      </c>
      <c r="G10" s="289">
        <v>12947</v>
      </c>
      <c r="H10" s="289">
        <v>22213</v>
      </c>
      <c r="I10" s="289">
        <v>8506</v>
      </c>
      <c r="J10" s="21"/>
    </row>
    <row r="11" spans="2:11" ht="15.95" customHeight="1">
      <c r="B11" s="290" t="str">
        <f>'Cons Income Statem'!B11</f>
        <v xml:space="preserve">Net fee and commission income </v>
      </c>
      <c r="C11" s="291">
        <v>298502</v>
      </c>
      <c r="D11" s="292">
        <v>309583</v>
      </c>
      <c r="E11" s="293">
        <v>300110</v>
      </c>
      <c r="F11" s="294">
        <v>298957</v>
      </c>
      <c r="G11" s="295">
        <v>285863</v>
      </c>
      <c r="H11" s="295">
        <v>297459</v>
      </c>
      <c r="I11" s="295">
        <v>304786</v>
      </c>
      <c r="J11" s="21"/>
    </row>
    <row r="12" spans="2:11" ht="14.1" customHeight="1">
      <c r="B12" s="447" t="str">
        <f>'Cons Income Statem'!B12</f>
        <v>of which performance fees</v>
      </c>
      <c r="C12" s="296">
        <v>572</v>
      </c>
      <c r="D12" s="280">
        <v>463</v>
      </c>
      <c r="E12" s="281">
        <v>445</v>
      </c>
      <c r="F12" s="282">
        <v>14198</v>
      </c>
      <c r="G12" s="297">
        <v>0</v>
      </c>
      <c r="H12" s="297">
        <v>0</v>
      </c>
      <c r="I12" s="297">
        <v>0</v>
      </c>
      <c r="J12" s="21"/>
    </row>
    <row r="13" spans="2:11" ht="15.95" customHeight="1">
      <c r="B13" s="298" t="str">
        <f>'Cons Income Statem'!B13</f>
        <v>Net income from trading, hedging and disposal/repurchase activities and from assets/liabilities designated at fair value</v>
      </c>
      <c r="C13" s="285">
        <v>13860</v>
      </c>
      <c r="D13" s="299">
        <v>74031</v>
      </c>
      <c r="E13" s="287">
        <v>62611</v>
      </c>
      <c r="F13" s="288">
        <v>156099</v>
      </c>
      <c r="G13" s="289">
        <v>59088</v>
      </c>
      <c r="H13" s="289">
        <v>67351</v>
      </c>
      <c r="I13" s="289">
        <v>42016</v>
      </c>
      <c r="J13" s="21"/>
    </row>
    <row r="14" spans="2:11" ht="15.95" customHeight="1">
      <c r="B14" s="300" t="str">
        <f>'Cons Income Statem'!B14</f>
        <v>Other net operating income/expense</v>
      </c>
      <c r="C14" s="301">
        <v>33025</v>
      </c>
      <c r="D14" s="302">
        <v>26950</v>
      </c>
      <c r="E14" s="303">
        <v>24546</v>
      </c>
      <c r="F14" s="304">
        <v>32627</v>
      </c>
      <c r="G14" s="305">
        <v>29030</v>
      </c>
      <c r="H14" s="305">
        <v>29428</v>
      </c>
      <c r="I14" s="305">
        <v>26799</v>
      </c>
      <c r="J14" s="21"/>
      <c r="K14" s="23"/>
    </row>
    <row r="15" spans="2:11" ht="15.95" customHeight="1">
      <c r="B15" s="306" t="str">
        <f>'Cons Income Statem'!B15</f>
        <v>Operating income</v>
      </c>
      <c r="C15" s="307">
        <f>SUM(C9:C14)+C6-C12</f>
        <v>821703</v>
      </c>
      <c r="D15" s="308">
        <f>SUM(D9:D14)+D6-D12</f>
        <v>882464</v>
      </c>
      <c r="E15" s="309">
        <f>SUM(E9:E14)+E6-E12</f>
        <v>853425</v>
      </c>
      <c r="F15" s="307">
        <f>SUM(F9:F14)+F6-F12</f>
        <v>951021</v>
      </c>
      <c r="G15" s="310">
        <f>SUM(G9:G14)+G6</f>
        <v>834053</v>
      </c>
      <c r="H15" s="310">
        <f>SUM(H9:H14)+H6</f>
        <v>852436</v>
      </c>
      <c r="I15" s="310">
        <f>SUM(I9:I14)+I6</f>
        <v>799782</v>
      </c>
      <c r="J15" s="27"/>
      <c r="K15" s="92"/>
    </row>
    <row r="16" spans="2:11" ht="15.95" customHeight="1">
      <c r="B16" s="311" t="str">
        <f>'Cons Income Statem'!B16</f>
        <v>Operating income excluding the effects of the PPA</v>
      </c>
      <c r="C16" s="312">
        <f>SUM(C8:C14)-C12</f>
        <v>828693</v>
      </c>
      <c r="D16" s="313">
        <f>SUM(D8:D14)-D12</f>
        <v>890246</v>
      </c>
      <c r="E16" s="314">
        <f>SUM(E8:E14)-E12</f>
        <v>859881</v>
      </c>
      <c r="F16" s="312">
        <f>SUM(F8:F14)-F12</f>
        <v>958549</v>
      </c>
      <c r="G16" s="315">
        <f>SUM(G8:G14)</f>
        <v>841912</v>
      </c>
      <c r="H16" s="315">
        <f>SUM(H8:H14)</f>
        <v>861469</v>
      </c>
      <c r="I16" s="315">
        <f>SUM(I8:I14)</f>
        <v>809345</v>
      </c>
      <c r="J16" s="27"/>
      <c r="K16" s="92"/>
    </row>
    <row r="17" spans="2:11" ht="15.95" customHeight="1">
      <c r="B17" s="316" t="str">
        <f>'Cons Income Statem'!B17</f>
        <v>Staff costs</v>
      </c>
      <c r="C17" s="285">
        <v>-328694</v>
      </c>
      <c r="D17" s="317">
        <v>-321849</v>
      </c>
      <c r="E17" s="318">
        <v>-326094</v>
      </c>
      <c r="F17" s="319">
        <v>-327339</v>
      </c>
      <c r="G17" s="320">
        <v>-328144</v>
      </c>
      <c r="H17" s="320">
        <v>-314881</v>
      </c>
      <c r="I17" s="320">
        <v>-331353</v>
      </c>
      <c r="J17" s="29"/>
      <c r="K17" s="13"/>
    </row>
    <row r="18" spans="2:11" s="18" customFormat="1" ht="15.95" customHeight="1">
      <c r="B18" s="284" t="str">
        <f>'Cons Income Statem'!B18</f>
        <v>Other administrative expenses</v>
      </c>
      <c r="C18" s="285">
        <v>-147078</v>
      </c>
      <c r="D18" s="321">
        <v>-158598</v>
      </c>
      <c r="E18" s="287">
        <v>-152616</v>
      </c>
      <c r="F18" s="288">
        <v>-165944</v>
      </c>
      <c r="G18" s="289">
        <v>-158699</v>
      </c>
      <c r="H18" s="289">
        <v>-173557</v>
      </c>
      <c r="I18" s="289">
        <v>-161693</v>
      </c>
      <c r="J18" s="21"/>
    </row>
    <row r="19" spans="2:11" ht="18" customHeight="1">
      <c r="B19" s="290" t="str">
        <f>'Cons Income Statem'!B19</f>
        <v>Depreciation, amortisation and net impairment losses on property, plant and equipment and intangible assets</v>
      </c>
      <c r="C19" s="291">
        <v>-42497</v>
      </c>
      <c r="D19" s="322">
        <v>-42663</v>
      </c>
      <c r="E19" s="293">
        <v>-42533</v>
      </c>
      <c r="F19" s="294">
        <v>-45139</v>
      </c>
      <c r="G19" s="295">
        <v>-44660</v>
      </c>
      <c r="H19" s="295">
        <v>-45114</v>
      </c>
      <c r="I19" s="295">
        <v>-45275</v>
      </c>
      <c r="J19" s="21"/>
      <c r="K19" s="23"/>
    </row>
    <row r="20" spans="2:11" s="18" customFormat="1" ht="14.1" customHeight="1">
      <c r="B20" s="536" t="str">
        <f>'Cons Income Statem'!B20</f>
        <v>of which: effects of the purchase price allocation</v>
      </c>
      <c r="C20" s="272">
        <v>-4969</v>
      </c>
      <c r="D20" s="323">
        <v>-4888</v>
      </c>
      <c r="E20" s="274">
        <v>-4911</v>
      </c>
      <c r="F20" s="275">
        <v>-5093</v>
      </c>
      <c r="G20" s="277">
        <v>-5088</v>
      </c>
      <c r="H20" s="277">
        <v>-5098</v>
      </c>
      <c r="I20" s="277">
        <v>-5098</v>
      </c>
      <c r="J20" s="17"/>
      <c r="K20" s="25"/>
    </row>
    <row r="21" spans="2:11" ht="15.95" customHeight="1">
      <c r="B21" s="324" t="str">
        <f>'Cons Income Statem'!B21</f>
        <v>Depreciation, amortisation and net impairment losses on property, plant and equipment and intangible assets excluding the effects of the PPA</v>
      </c>
      <c r="C21" s="272">
        <v>-37528</v>
      </c>
      <c r="D21" s="323">
        <f t="shared" ref="D21:I21" si="0">D19-D20</f>
        <v>-37775</v>
      </c>
      <c r="E21" s="274">
        <f>E19-E20</f>
        <v>-37622</v>
      </c>
      <c r="F21" s="275">
        <f t="shared" si="0"/>
        <v>-40046</v>
      </c>
      <c r="G21" s="277">
        <f t="shared" si="0"/>
        <v>-39572</v>
      </c>
      <c r="H21" s="277">
        <f t="shared" si="0"/>
        <v>-40016</v>
      </c>
      <c r="I21" s="277">
        <f t="shared" si="0"/>
        <v>-40177</v>
      </c>
      <c r="J21" s="21"/>
      <c r="K21" s="23"/>
    </row>
    <row r="22" spans="2:11" ht="15.95" customHeight="1">
      <c r="B22" s="306" t="str">
        <f>'Cons Income Statem'!B22</f>
        <v>Operating expenses</v>
      </c>
      <c r="C22" s="307">
        <f t="shared" ref="C22" si="1">SUM(C17:C19)</f>
        <v>-518269</v>
      </c>
      <c r="D22" s="325">
        <f t="shared" ref="D22:I22" si="2">SUM(D17:D19)</f>
        <v>-523110</v>
      </c>
      <c r="E22" s="309">
        <f t="shared" si="2"/>
        <v>-521243</v>
      </c>
      <c r="F22" s="307">
        <f t="shared" si="2"/>
        <v>-538422</v>
      </c>
      <c r="G22" s="310">
        <f t="shared" si="2"/>
        <v>-531503</v>
      </c>
      <c r="H22" s="310">
        <f t="shared" si="2"/>
        <v>-533552</v>
      </c>
      <c r="I22" s="310">
        <f t="shared" si="2"/>
        <v>-538321</v>
      </c>
      <c r="J22" s="27"/>
      <c r="K22" s="93"/>
    </row>
    <row r="23" spans="2:11" ht="15.95" customHeight="1">
      <c r="B23" s="311" t="str">
        <f>'Cons Income Statem'!B23</f>
        <v>Operating expenses excluding the effects of the PPA</v>
      </c>
      <c r="C23" s="312">
        <f t="shared" ref="C23" si="3">C17+C18+C21</f>
        <v>-513300</v>
      </c>
      <c r="D23" s="326">
        <f t="shared" ref="D23:I23" si="4">D17+D18+D21</f>
        <v>-518222</v>
      </c>
      <c r="E23" s="314">
        <f t="shared" si="4"/>
        <v>-516332</v>
      </c>
      <c r="F23" s="312">
        <f t="shared" si="4"/>
        <v>-533329</v>
      </c>
      <c r="G23" s="315">
        <f t="shared" si="4"/>
        <v>-526415</v>
      </c>
      <c r="H23" s="315">
        <f t="shared" si="4"/>
        <v>-528454</v>
      </c>
      <c r="I23" s="315">
        <f t="shared" si="4"/>
        <v>-533223</v>
      </c>
      <c r="J23" s="27"/>
      <c r="K23" s="93"/>
    </row>
    <row r="24" spans="2:11" ht="15.95" customHeight="1">
      <c r="B24" s="306" t="str">
        <f>'Cons Income Statem'!B24</f>
        <v>Net operating income</v>
      </c>
      <c r="C24" s="307">
        <v>303434</v>
      </c>
      <c r="D24" s="308">
        <f t="shared" ref="D24:I25" si="5">D15+D22</f>
        <v>359354</v>
      </c>
      <c r="E24" s="309">
        <f t="shared" si="5"/>
        <v>332182</v>
      </c>
      <c r="F24" s="307">
        <f t="shared" si="5"/>
        <v>412599</v>
      </c>
      <c r="G24" s="310">
        <f t="shared" si="5"/>
        <v>302550</v>
      </c>
      <c r="H24" s="310">
        <f t="shared" si="5"/>
        <v>318884</v>
      </c>
      <c r="I24" s="310">
        <f t="shared" si="5"/>
        <v>261461</v>
      </c>
      <c r="J24" s="27"/>
    </row>
    <row r="25" spans="2:11" ht="15.95" customHeight="1">
      <c r="B25" s="311" t="str">
        <f>'Cons Income Statem'!B25</f>
        <v>Net operating income excluding the effects of the PPA</v>
      </c>
      <c r="C25" s="312">
        <v>315393</v>
      </c>
      <c r="D25" s="313">
        <f t="shared" si="5"/>
        <v>372024</v>
      </c>
      <c r="E25" s="314">
        <f t="shared" si="5"/>
        <v>343549</v>
      </c>
      <c r="F25" s="312">
        <f t="shared" si="5"/>
        <v>425220</v>
      </c>
      <c r="G25" s="315">
        <f t="shared" si="5"/>
        <v>315497</v>
      </c>
      <c r="H25" s="315">
        <f t="shared" si="5"/>
        <v>333015</v>
      </c>
      <c r="I25" s="315">
        <f t="shared" si="5"/>
        <v>276122</v>
      </c>
      <c r="J25" s="27"/>
    </row>
    <row r="26" spans="2:11" ht="15.95" customHeight="1">
      <c r="B26" s="316" t="str">
        <f>'Cons Income Statem'!B26</f>
        <v>Net impairment losses on loans</v>
      </c>
      <c r="C26" s="327">
        <v>-197050</v>
      </c>
      <c r="D26" s="328">
        <v>-230475</v>
      </c>
      <c r="E26" s="318">
        <v>-198626</v>
      </c>
      <c r="F26" s="319">
        <v>-366337</v>
      </c>
      <c r="G26" s="320">
        <v>-192749</v>
      </c>
      <c r="H26" s="320">
        <v>-226150</v>
      </c>
      <c r="I26" s="320">
        <v>-157742</v>
      </c>
      <c r="J26" s="29"/>
      <c r="K26" s="13"/>
    </row>
    <row r="27" spans="2:11" ht="15.95" customHeight="1">
      <c r="B27" s="298" t="str">
        <f>'Cons Income Statem'!B27</f>
        <v>Net impairment losses on other financial assets and liabilities</v>
      </c>
      <c r="C27" s="285">
        <v>-267</v>
      </c>
      <c r="D27" s="299">
        <v>-3674</v>
      </c>
      <c r="E27" s="329">
        <v>1673</v>
      </c>
      <c r="F27" s="285">
        <v>-25233</v>
      </c>
      <c r="G27" s="330">
        <v>-5005</v>
      </c>
      <c r="H27" s="330">
        <v>-8960</v>
      </c>
      <c r="I27" s="330">
        <v>-8313</v>
      </c>
      <c r="J27" s="15"/>
      <c r="K27" s="94"/>
    </row>
    <row r="28" spans="2:11" ht="15.95" customHeight="1">
      <c r="B28" s="284" t="str">
        <f>'Cons Income Statem'!B28</f>
        <v>Net provisions for risks and charges</v>
      </c>
      <c r="C28" s="285">
        <v>-1249</v>
      </c>
      <c r="D28" s="330">
        <v>7361</v>
      </c>
      <c r="E28" s="329">
        <v>-10063</v>
      </c>
      <c r="F28" s="285">
        <v>1961</v>
      </c>
      <c r="G28" s="330">
        <v>-2729</v>
      </c>
      <c r="H28" s="330">
        <v>-9275</v>
      </c>
      <c r="I28" s="330">
        <v>-2329</v>
      </c>
      <c r="J28" s="15"/>
      <c r="K28" s="94"/>
    </row>
    <row r="29" spans="2:11" ht="15.95" customHeight="1">
      <c r="B29" s="300" t="str">
        <f>'Cons Income Statem'!B29</f>
        <v>Profits (losses) from the disposal of equity investments</v>
      </c>
      <c r="C29" s="301">
        <v>81</v>
      </c>
      <c r="D29" s="331">
        <v>230</v>
      </c>
      <c r="E29" s="303">
        <v>-660</v>
      </c>
      <c r="F29" s="304">
        <v>-7507</v>
      </c>
      <c r="G29" s="305">
        <v>-902</v>
      </c>
      <c r="H29" s="305">
        <v>1609</v>
      </c>
      <c r="I29" s="305">
        <v>-524</v>
      </c>
      <c r="J29" s="21"/>
      <c r="K29" s="23"/>
    </row>
    <row r="30" spans="2:11" ht="15.95" customHeight="1">
      <c r="B30" s="306" t="str">
        <f>'Cons Income Statem'!B30</f>
        <v xml:space="preserve">Pre-tax profit from continuing operations </v>
      </c>
      <c r="C30" s="307">
        <f t="shared" ref="C30" si="6">SUM(C26:C29)+C24</f>
        <v>104949</v>
      </c>
      <c r="D30" s="332">
        <f t="shared" ref="D30:I30" si="7">SUM(D26:D29)+D24</f>
        <v>132796</v>
      </c>
      <c r="E30" s="309">
        <f t="shared" si="7"/>
        <v>124506</v>
      </c>
      <c r="F30" s="307">
        <f t="shared" si="7"/>
        <v>15483</v>
      </c>
      <c r="G30" s="310">
        <f t="shared" si="7"/>
        <v>101165</v>
      </c>
      <c r="H30" s="310">
        <f t="shared" si="7"/>
        <v>76108</v>
      </c>
      <c r="I30" s="310">
        <f t="shared" si="7"/>
        <v>92553</v>
      </c>
      <c r="J30" s="27"/>
    </row>
    <row r="31" spans="2:11" ht="18.75" customHeight="1">
      <c r="B31" s="333" t="s">
        <v>77</v>
      </c>
      <c r="C31" s="312">
        <f t="shared" ref="C31" si="8">SUM(C26:C29)+C25</f>
        <v>116908</v>
      </c>
      <c r="D31" s="334">
        <f t="shared" ref="D31:I31" si="9">SUM(D26:D29)+D25</f>
        <v>145466</v>
      </c>
      <c r="E31" s="314">
        <f t="shared" si="9"/>
        <v>135873</v>
      </c>
      <c r="F31" s="312">
        <f t="shared" si="9"/>
        <v>28104</v>
      </c>
      <c r="G31" s="315">
        <f t="shared" si="9"/>
        <v>114112</v>
      </c>
      <c r="H31" s="315">
        <f t="shared" si="9"/>
        <v>90239</v>
      </c>
      <c r="I31" s="315">
        <f t="shared" si="9"/>
        <v>107214</v>
      </c>
      <c r="J31" s="27"/>
    </row>
    <row r="32" spans="2:11" ht="15.95" customHeight="1">
      <c r="B32" s="335" t="str">
        <f>'Cons Income Statem'!B32</f>
        <v>Taxes on income for the period/year from continuing operations</v>
      </c>
      <c r="C32" s="336">
        <v>-52115</v>
      </c>
      <c r="D32" s="337">
        <v>-76666</v>
      </c>
      <c r="E32" s="338">
        <v>-58702</v>
      </c>
      <c r="F32" s="339">
        <v>204702</v>
      </c>
      <c r="G32" s="340">
        <v>-46480</v>
      </c>
      <c r="H32" s="340">
        <v>-46507</v>
      </c>
      <c r="I32" s="340">
        <v>-56579</v>
      </c>
      <c r="J32" s="29"/>
      <c r="K32" s="13"/>
    </row>
    <row r="33" spans="1:11" s="18" customFormat="1" ht="14.1" customHeight="1">
      <c r="B33" s="447" t="str">
        <f>'Cons Income Statem'!B33</f>
        <v>of which: effects of the purchase price allocation</v>
      </c>
      <c r="C33" s="279">
        <v>2059</v>
      </c>
      <c r="D33" s="280">
        <v>5930</v>
      </c>
      <c r="E33" s="341">
        <v>3753</v>
      </c>
      <c r="F33" s="342">
        <v>4169</v>
      </c>
      <c r="G33" s="343">
        <v>4276</v>
      </c>
      <c r="H33" s="343">
        <v>4669</v>
      </c>
      <c r="I33" s="343">
        <v>4845</v>
      </c>
      <c r="J33" s="30"/>
      <c r="K33" s="24"/>
    </row>
    <row r="34" spans="1:11" ht="20.25" customHeight="1">
      <c r="B34" s="344" t="str">
        <f>'Cons Income Statem'!B34</f>
        <v>Post-tax profit (loss) from discontinued operations</v>
      </c>
      <c r="C34" s="345">
        <v>0</v>
      </c>
      <c r="D34" s="346">
        <v>0</v>
      </c>
      <c r="E34" s="347">
        <v>0</v>
      </c>
      <c r="F34" s="348">
        <v>0</v>
      </c>
      <c r="G34" s="349">
        <v>0</v>
      </c>
      <c r="H34" s="349">
        <v>0</v>
      </c>
      <c r="I34" s="349">
        <v>0</v>
      </c>
      <c r="J34" s="29"/>
      <c r="K34" s="13"/>
    </row>
    <row r="35" spans="1:11" ht="15.95" customHeight="1">
      <c r="B35" s="290" t="str">
        <f>'Cons Income Statem'!B35</f>
        <v>Profit for the period/year attributable to non-controlling interests</v>
      </c>
      <c r="C35" s="291">
        <v>-9194</v>
      </c>
      <c r="D35" s="350">
        <v>-8073</v>
      </c>
      <c r="E35" s="351">
        <v>-7669</v>
      </c>
      <c r="F35" s="291">
        <v>-7579</v>
      </c>
      <c r="G35" s="350">
        <v>-5674</v>
      </c>
      <c r="H35" s="350">
        <v>-3126</v>
      </c>
      <c r="I35" s="350">
        <v>-9516</v>
      </c>
      <c r="J35" s="15"/>
      <c r="K35" s="28"/>
    </row>
    <row r="36" spans="1:11" s="18" customFormat="1" ht="14.1" customHeight="1">
      <c r="B36" s="446" t="str">
        <f>'Cons Income Statem'!B36</f>
        <v>of which: effects of the purchase price allocation</v>
      </c>
      <c r="C36" s="272">
        <v>867</v>
      </c>
      <c r="D36" s="352">
        <v>565</v>
      </c>
      <c r="E36" s="353">
        <v>723</v>
      </c>
      <c r="F36" s="272">
        <v>778</v>
      </c>
      <c r="G36" s="273">
        <v>811</v>
      </c>
      <c r="H36" s="273">
        <v>856</v>
      </c>
      <c r="I36" s="273">
        <v>940</v>
      </c>
      <c r="J36" s="16"/>
      <c r="K36" s="31"/>
    </row>
    <row r="37" spans="1:11" s="18" customFormat="1" ht="40.15" customHeight="1">
      <c r="B37" s="354" t="str">
        <f>'Cons Income Statem'!B37</f>
        <v>Profit for the year/period attributable to the shareholders of the Parent before impairment and expenses for leaving incentives excluding the effects of the PPA</v>
      </c>
      <c r="C37" s="355">
        <v>52673</v>
      </c>
      <c r="D37" s="356">
        <f t="shared" ref="D37:I37" si="10">D31+D32-D33+D34+D35-D36</f>
        <v>54232</v>
      </c>
      <c r="E37" s="357">
        <f t="shared" si="10"/>
        <v>65026</v>
      </c>
      <c r="F37" s="355">
        <f t="shared" si="10"/>
        <v>220280</v>
      </c>
      <c r="G37" s="358">
        <f t="shared" si="10"/>
        <v>56871</v>
      </c>
      <c r="H37" s="358">
        <f t="shared" si="10"/>
        <v>35081</v>
      </c>
      <c r="I37" s="358">
        <f t="shared" si="10"/>
        <v>35334</v>
      </c>
      <c r="J37" s="16"/>
      <c r="K37" s="31"/>
    </row>
    <row r="38" spans="1:11" s="18" customFormat="1" ht="15.95" customHeight="1">
      <c r="B38" s="359" t="str">
        <f>'Cons Income Statem'!B38</f>
        <v>Profit for the year/period attributable to the shareholders of the Parent before impairment and expenses for leaving incentives</v>
      </c>
      <c r="C38" s="360">
        <f t="shared" ref="C38:I38" si="11">C30+C32+C34+C35</f>
        <v>43640</v>
      </c>
      <c r="D38" s="361">
        <f t="shared" si="11"/>
        <v>48057</v>
      </c>
      <c r="E38" s="362">
        <f t="shared" si="11"/>
        <v>58135</v>
      </c>
      <c r="F38" s="360">
        <f t="shared" si="11"/>
        <v>212606</v>
      </c>
      <c r="G38" s="363">
        <f t="shared" si="11"/>
        <v>49011</v>
      </c>
      <c r="H38" s="363">
        <f t="shared" si="11"/>
        <v>26475</v>
      </c>
      <c r="I38" s="363">
        <f t="shared" si="11"/>
        <v>26458</v>
      </c>
      <c r="J38" s="27"/>
      <c r="K38" s="5"/>
    </row>
    <row r="39" spans="1:11" ht="19.5" customHeight="1">
      <c r="A39" s="18"/>
      <c r="B39" s="364" t="str">
        <f>'Cons Income Statem'!B39</f>
        <v>Net impairment losses on goodwill and property, plant and equipment net of taxes and non-controlling interests</v>
      </c>
      <c r="C39" s="365">
        <v>0</v>
      </c>
      <c r="D39" s="366">
        <v>0</v>
      </c>
      <c r="E39" s="367">
        <v>0</v>
      </c>
      <c r="F39" s="368">
        <v>-37736</v>
      </c>
      <c r="G39" s="366">
        <v>0</v>
      </c>
      <c r="H39" s="366">
        <v>0</v>
      </c>
      <c r="I39" s="366">
        <v>0</v>
      </c>
      <c r="J39" s="15"/>
      <c r="K39" s="28"/>
    </row>
    <row r="40" spans="1:11" ht="18.75" customHeight="1">
      <c r="A40" s="18"/>
      <c r="B40" s="369" t="str">
        <f>'Cons Income Statem'!B40</f>
        <v>Expenses for the leaving incentives programme net of taxes and non-controlling interests</v>
      </c>
      <c r="C40" s="370">
        <v>0</v>
      </c>
      <c r="D40" s="371">
        <v>0</v>
      </c>
      <c r="E40" s="372">
        <v>0</v>
      </c>
      <c r="F40" s="373">
        <v>-25984</v>
      </c>
      <c r="G40" s="371">
        <v>0</v>
      </c>
      <c r="H40" s="371">
        <v>0</v>
      </c>
      <c r="I40" s="371">
        <v>0</v>
      </c>
      <c r="J40" s="15"/>
      <c r="K40" s="28"/>
    </row>
    <row r="41" spans="1:11" s="20" customFormat="1" ht="21" customHeight="1" thickBot="1">
      <c r="B41" s="374" t="str">
        <f>'Cons Income Statem'!B41</f>
        <v xml:space="preserve">Profit for the year/period attributable to the shareholders of the Parent </v>
      </c>
      <c r="C41" s="375">
        <f t="shared" ref="C41:I41" si="12">C38+C39+C40</f>
        <v>43640</v>
      </c>
      <c r="D41" s="376">
        <f t="shared" si="12"/>
        <v>48057</v>
      </c>
      <c r="E41" s="377">
        <f t="shared" si="12"/>
        <v>58135</v>
      </c>
      <c r="F41" s="375">
        <f t="shared" si="12"/>
        <v>148886</v>
      </c>
      <c r="G41" s="378">
        <f t="shared" si="12"/>
        <v>49011</v>
      </c>
      <c r="H41" s="378">
        <f t="shared" si="12"/>
        <v>26475</v>
      </c>
      <c r="I41" s="378">
        <f t="shared" si="12"/>
        <v>26458</v>
      </c>
      <c r="J41" s="27"/>
      <c r="K41" s="40"/>
    </row>
    <row r="42" spans="1:11" ht="5.0999999999999996" customHeight="1">
      <c r="B42" s="379"/>
      <c r="C42" s="380"/>
      <c r="D42" s="381"/>
      <c r="E42" s="204"/>
      <c r="F42" s="205"/>
      <c r="G42" s="35"/>
      <c r="H42" s="35"/>
      <c r="I42" s="35"/>
      <c r="K42" s="96"/>
    </row>
    <row r="43" spans="1:11" ht="8.1" customHeight="1">
      <c r="A43" s="37"/>
      <c r="B43" s="382"/>
      <c r="C43" s="382"/>
      <c r="D43" s="255"/>
      <c r="E43" s="382"/>
      <c r="F43" s="382"/>
      <c r="G43" s="382"/>
      <c r="H43" s="382"/>
      <c r="I43" s="382"/>
      <c r="J43" s="97"/>
      <c r="K43" s="38"/>
    </row>
    <row r="44" spans="1:11" ht="5.0999999999999996" customHeight="1">
      <c r="B44" s="383"/>
      <c r="C44" s="384"/>
      <c r="D44" s="385"/>
      <c r="E44" s="386"/>
      <c r="F44" s="387"/>
      <c r="G44" s="388"/>
      <c r="H44" s="389"/>
      <c r="I44" s="203"/>
      <c r="J44" s="5"/>
      <c r="K44" s="37"/>
    </row>
    <row r="45" spans="1:11" s="18" customFormat="1" ht="18.75" customHeight="1">
      <c r="B45" s="390" t="str">
        <f>'Cons Income Statem'!B45</f>
        <v>Total impact of the purchase price allocation on the income statement</v>
      </c>
      <c r="C45" s="391">
        <f t="shared" ref="C45:I45" si="13">C7+C20+C33+C36</f>
        <v>-9033</v>
      </c>
      <c r="D45" s="392">
        <f t="shared" si="13"/>
        <v>-6175</v>
      </c>
      <c r="E45" s="393">
        <f t="shared" si="13"/>
        <v>-6891</v>
      </c>
      <c r="F45" s="391">
        <f t="shared" si="13"/>
        <v>-7674</v>
      </c>
      <c r="G45" s="394">
        <f t="shared" si="13"/>
        <v>-7860</v>
      </c>
      <c r="H45" s="394">
        <f t="shared" si="13"/>
        <v>-8606</v>
      </c>
      <c r="I45" s="394">
        <f t="shared" si="13"/>
        <v>-8876</v>
      </c>
      <c r="J45" s="16"/>
      <c r="K45" s="26"/>
    </row>
    <row r="46" spans="1:11" ht="5.0999999999999996" customHeight="1">
      <c r="C46" s="95"/>
      <c r="D46" s="264"/>
      <c r="E46" s="98"/>
      <c r="F46" s="34"/>
      <c r="G46" s="36"/>
      <c r="H46" s="36"/>
      <c r="I46" s="35"/>
      <c r="J46" s="32"/>
    </row>
    <row r="47" spans="1:11" ht="7.5" customHeight="1">
      <c r="A47" s="37"/>
      <c r="B47" s="167"/>
      <c r="C47" s="166"/>
      <c r="D47" s="100"/>
      <c r="E47" s="168"/>
      <c r="F47" s="166"/>
      <c r="G47" s="101"/>
      <c r="H47" s="100"/>
      <c r="I47" s="167"/>
      <c r="K47" s="101"/>
    </row>
    <row r="48" spans="1:11">
      <c r="B48" s="103"/>
      <c r="C48" s="234"/>
      <c r="D48" s="234"/>
      <c r="E48" s="234"/>
      <c r="F48" s="234"/>
      <c r="G48" s="234"/>
      <c r="H48" s="234"/>
      <c r="I48" s="234"/>
    </row>
    <row r="49" spans="1:11" ht="15" customHeight="1">
      <c r="B49" s="103"/>
      <c r="C49" s="235"/>
      <c r="D49" s="235"/>
      <c r="E49" s="235"/>
      <c r="F49" s="235"/>
      <c r="G49" s="235"/>
      <c r="H49" s="235"/>
      <c r="I49" s="235"/>
      <c r="J49" s="102"/>
      <c r="K49" s="38"/>
    </row>
    <row r="50" spans="1:11" ht="15" customHeight="1">
      <c r="B50" s="103"/>
      <c r="C50" s="161"/>
      <c r="D50" s="161"/>
      <c r="E50" s="235"/>
      <c r="F50" s="161"/>
      <c r="G50" s="235"/>
      <c r="H50" s="235"/>
      <c r="I50" s="235"/>
      <c r="J50" s="102"/>
      <c r="K50" s="38"/>
    </row>
    <row r="51" spans="1:11" ht="15" customHeight="1">
      <c r="B51" s="103"/>
      <c r="C51" s="161"/>
      <c r="D51" s="161"/>
      <c r="E51" s="235"/>
      <c r="F51" s="161"/>
      <c r="G51" s="235"/>
      <c r="H51" s="235"/>
      <c r="I51" s="235"/>
      <c r="J51" s="102"/>
      <c r="K51" s="38"/>
    </row>
    <row r="52" spans="1:11" ht="15" customHeight="1">
      <c r="B52" s="167"/>
      <c r="C52" s="166"/>
      <c r="D52" s="166"/>
      <c r="E52" s="101"/>
      <c r="F52" s="166"/>
      <c r="H52" s="99"/>
      <c r="I52" s="169"/>
      <c r="J52" s="102"/>
      <c r="K52" s="13"/>
    </row>
    <row r="53" spans="1:11">
      <c r="B53" s="103"/>
      <c r="C53" s="229"/>
      <c r="D53" s="229"/>
      <c r="E53" s="104"/>
      <c r="F53" s="229"/>
      <c r="G53" s="104"/>
      <c r="H53" s="104"/>
      <c r="I53" s="104"/>
    </row>
    <row r="54" spans="1:11" ht="15" customHeight="1">
      <c r="A54" s="37"/>
      <c r="B54" s="103"/>
      <c r="C54" s="104"/>
      <c r="D54" s="104"/>
      <c r="E54" s="104"/>
      <c r="F54" s="190"/>
      <c r="G54" s="177"/>
      <c r="H54" s="104"/>
      <c r="I54" s="104"/>
      <c r="K54" s="13"/>
    </row>
    <row r="55" spans="1:11" ht="15" customHeight="1">
      <c r="A55" s="37"/>
      <c r="B55" s="42"/>
      <c r="C55" s="233"/>
      <c r="D55" s="233"/>
      <c r="E55" s="42"/>
      <c r="F55" s="42"/>
      <c r="G55" s="42"/>
      <c r="H55" s="42"/>
      <c r="I55" s="42"/>
      <c r="J55" s="105"/>
    </row>
    <row r="56" spans="1:11" ht="15" customHeight="1">
      <c r="A56" s="37"/>
      <c r="B56" s="172"/>
      <c r="C56" s="233"/>
      <c r="D56" s="233"/>
      <c r="E56" s="106"/>
      <c r="F56" s="222"/>
      <c r="G56" s="43"/>
      <c r="H56" s="43"/>
      <c r="I56" s="43"/>
      <c r="J56" s="38"/>
      <c r="K56" s="13"/>
    </row>
    <row r="57" spans="1:11" ht="15" customHeight="1">
      <c r="A57" s="37"/>
      <c r="B57" s="172"/>
      <c r="C57" s="173"/>
      <c r="D57" s="173"/>
      <c r="E57" s="43"/>
      <c r="F57" s="222"/>
      <c r="G57" s="43"/>
      <c r="H57" s="43"/>
      <c r="I57" s="43"/>
      <c r="J57" s="38"/>
      <c r="K57" s="13"/>
    </row>
    <row r="58" spans="1:11" ht="15" customHeight="1">
      <c r="A58" s="37"/>
      <c r="B58" s="172"/>
      <c r="C58" s="19"/>
      <c r="D58" s="19"/>
      <c r="E58" s="106"/>
      <c r="F58" s="222"/>
      <c r="G58" s="45"/>
      <c r="H58" s="45"/>
      <c r="I58" s="45"/>
      <c r="J58" s="43"/>
    </row>
    <row r="59" spans="1:11" ht="15" customHeight="1">
      <c r="A59" s="37"/>
      <c r="B59" s="172"/>
      <c r="C59" s="19"/>
      <c r="D59" s="19"/>
      <c r="E59" s="47"/>
      <c r="F59" s="47"/>
      <c r="G59" s="47"/>
      <c r="H59" s="47"/>
      <c r="I59" s="47"/>
    </row>
    <row r="60" spans="1:11" ht="15" customHeight="1">
      <c r="A60" s="37"/>
      <c r="B60" s="172"/>
      <c r="C60" s="47"/>
      <c r="D60" s="47"/>
      <c r="E60" s="47"/>
      <c r="F60" s="47"/>
      <c r="G60" s="47"/>
      <c r="H60" s="47"/>
      <c r="I60" s="47"/>
    </row>
    <row r="61" spans="1:11" ht="15" customHeight="1">
      <c r="A61" s="37"/>
      <c r="B61" s="172"/>
      <c r="C61" s="174"/>
      <c r="D61" s="174"/>
      <c r="E61" s="47"/>
      <c r="F61" s="47"/>
      <c r="G61" s="47"/>
      <c r="H61" s="47"/>
      <c r="I61" s="47"/>
    </row>
    <row r="62" spans="1:11" ht="15" customHeight="1">
      <c r="A62" s="37"/>
      <c r="B62" s="172"/>
      <c r="C62" s="47"/>
      <c r="D62" s="47"/>
      <c r="E62" s="47"/>
      <c r="F62" s="47"/>
      <c r="G62" s="47"/>
      <c r="H62" s="47"/>
      <c r="I62" s="47"/>
    </row>
    <row r="63" spans="1:11" ht="15" customHeight="1">
      <c r="A63" s="37"/>
      <c r="B63" s="172"/>
      <c r="C63" s="47"/>
      <c r="D63" s="47"/>
      <c r="E63" s="47"/>
      <c r="F63" s="47"/>
      <c r="G63" s="47"/>
      <c r="H63" s="47"/>
      <c r="I63" s="47"/>
    </row>
    <row r="64" spans="1:11" ht="15" customHeight="1">
      <c r="A64" s="37"/>
      <c r="B64" s="47"/>
      <c r="C64" s="47"/>
      <c r="D64" s="47"/>
      <c r="E64" s="47"/>
      <c r="F64" s="47"/>
      <c r="G64" s="47"/>
      <c r="H64" s="47"/>
      <c r="I64" s="47"/>
    </row>
    <row r="65" spans="1:10" ht="15" customHeight="1">
      <c r="A65" s="37"/>
      <c r="B65" s="48"/>
      <c r="C65" s="175"/>
      <c r="D65" s="175"/>
      <c r="E65" s="48"/>
      <c r="F65" s="48"/>
      <c r="G65" s="48"/>
      <c r="H65" s="48"/>
      <c r="I65" s="48"/>
      <c r="J65" s="107"/>
    </row>
    <row r="66" spans="1:10" ht="15" customHeight="1">
      <c r="A66" s="37"/>
      <c r="B66" s="47"/>
      <c r="C66" s="47"/>
      <c r="D66" s="47"/>
      <c r="E66" s="47"/>
      <c r="F66" s="47"/>
      <c r="G66" s="47"/>
      <c r="H66" s="47"/>
      <c r="I66" s="47"/>
    </row>
    <row r="67" spans="1:10" ht="15" customHeight="1">
      <c r="A67" s="37"/>
      <c r="B67" s="47"/>
      <c r="C67" s="47"/>
      <c r="D67" s="47"/>
      <c r="E67" s="47"/>
      <c r="F67" s="47"/>
      <c r="G67" s="47"/>
      <c r="H67" s="47"/>
      <c r="I67" s="47"/>
    </row>
    <row r="68" spans="1:10" ht="15" customHeight="1">
      <c r="A68" s="37"/>
      <c r="B68" s="50"/>
      <c r="C68" s="50"/>
      <c r="D68" s="50"/>
      <c r="E68" s="50"/>
      <c r="F68" s="50"/>
      <c r="G68" s="50"/>
      <c r="H68" s="50"/>
      <c r="I68" s="50"/>
    </row>
    <row r="69" spans="1:10">
      <c r="B69" s="52"/>
      <c r="C69" s="52"/>
      <c r="D69" s="52"/>
      <c r="E69" s="52"/>
      <c r="F69" s="52"/>
      <c r="G69" s="52"/>
      <c r="H69" s="52"/>
      <c r="I69" s="52"/>
    </row>
    <row r="70" spans="1:10">
      <c r="B70" s="52"/>
      <c r="C70" s="52"/>
      <c r="D70" s="52"/>
      <c r="E70" s="52"/>
      <c r="F70" s="52"/>
      <c r="G70" s="52"/>
      <c r="H70" s="52"/>
      <c r="I70" s="52"/>
    </row>
    <row r="71" spans="1:10">
      <c r="B71" s="52"/>
      <c r="C71" s="52"/>
      <c r="D71" s="52"/>
      <c r="E71" s="52"/>
      <c r="F71" s="52"/>
      <c r="G71" s="52"/>
      <c r="H71" s="52"/>
      <c r="I71" s="52"/>
    </row>
    <row r="72" spans="1:10">
      <c r="B72" s="52"/>
      <c r="C72" s="52"/>
      <c r="D72" s="52"/>
      <c r="E72" s="52"/>
      <c r="F72" s="52"/>
      <c r="G72" s="52"/>
      <c r="H72" s="52"/>
      <c r="I72" s="52"/>
    </row>
    <row r="73" spans="1:10">
      <c r="B73" s="52"/>
      <c r="C73" s="52"/>
      <c r="D73" s="52"/>
      <c r="E73" s="52"/>
      <c r="F73" s="52"/>
      <c r="G73" s="52"/>
      <c r="H73" s="52"/>
      <c r="I73" s="52"/>
    </row>
    <row r="74" spans="1:10">
      <c r="B74" s="52"/>
      <c r="C74" s="52"/>
      <c r="D74" s="52"/>
      <c r="E74" s="52"/>
      <c r="F74" s="52"/>
      <c r="G74" s="52"/>
      <c r="H74" s="52"/>
      <c r="I74" s="52"/>
    </row>
  </sheetData>
  <mergeCells count="2">
    <mergeCell ref="C4:E4"/>
    <mergeCell ref="F4:I4"/>
  </mergeCells>
  <printOptions horizontalCentered="1"/>
  <pageMargins left="0.19685039370078741" right="0.15748031496062992" top="0.59055118110236227" bottom="0.39370078740157483" header="0.11811023622047245" footer="0.11811023622047245"/>
  <pageSetup paperSize="9" scale="62" orientation="landscape" r:id="rId1"/>
  <headerFooter alignWithMargins="0"/>
  <ignoredErrors>
    <ignoredError sqref="C16:I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AD34"/>
  <sheetViews>
    <sheetView showGridLines="0" zoomScale="80" zoomScaleNormal="80" zoomScaleSheetLayoutView="50" workbookViewId="0"/>
  </sheetViews>
  <sheetFormatPr defaultRowHeight="12.75"/>
  <cols>
    <col min="1" max="1" width="3.28515625" style="53" customWidth="1"/>
    <col min="2" max="2" width="55" style="53" customWidth="1"/>
    <col min="3" max="3" width="14.140625" style="53" customWidth="1"/>
    <col min="4" max="8" width="10.85546875" style="53" customWidth="1"/>
    <col min="9" max="9" width="14.85546875" style="53" customWidth="1"/>
    <col min="10" max="10" width="0.85546875" style="53" customWidth="1"/>
    <col min="11" max="11" width="1.7109375" style="53" customWidth="1"/>
    <col min="12" max="12" width="0.85546875" style="53" customWidth="1"/>
    <col min="13" max="13" width="13.42578125" style="53" customWidth="1"/>
    <col min="14" max="14" width="12.42578125" style="53" customWidth="1"/>
    <col min="15" max="15" width="10" style="53" customWidth="1"/>
    <col min="16" max="17" width="10.85546875" style="53" customWidth="1"/>
    <col min="18" max="18" width="11.7109375" style="53" customWidth="1"/>
    <col min="19" max="19" width="10.85546875" style="53" customWidth="1"/>
    <col min="20" max="20" width="13.42578125" style="53" customWidth="1"/>
    <col min="21" max="21" width="0.85546875" style="53" customWidth="1"/>
    <col min="22" max="22" width="1.7109375" style="53" customWidth="1"/>
    <col min="23" max="23" width="10.7109375" style="53" customWidth="1"/>
    <col min="24" max="24" width="11.5703125" style="53" customWidth="1"/>
    <col min="25" max="26" width="9.28515625" style="53" customWidth="1"/>
    <col min="27" max="27" width="5.7109375" style="53" customWidth="1"/>
    <col min="28" max="28" width="10" style="53" customWidth="1"/>
    <col min="29" max="29" width="9.85546875" style="53" customWidth="1"/>
    <col min="30" max="30" width="10.7109375" style="53" customWidth="1"/>
    <col min="31" max="246" width="9.140625" style="53"/>
    <col min="247" max="247" width="50.7109375" style="53" customWidth="1"/>
    <col min="248" max="248" width="11.7109375" style="53" customWidth="1"/>
    <col min="249" max="254" width="10.7109375" style="53" customWidth="1"/>
    <col min="255" max="255" width="11.7109375" style="53" customWidth="1"/>
    <col min="256" max="256" width="0.85546875" style="53" customWidth="1"/>
    <col min="257" max="257" width="1.7109375" style="53" customWidth="1"/>
    <col min="258" max="258" width="0.85546875" style="53" customWidth="1"/>
    <col min="259" max="259" width="11.7109375" style="53" customWidth="1"/>
    <col min="260" max="261" width="10.7109375" style="53" customWidth="1"/>
    <col min="262" max="262" width="11.42578125" style="53" customWidth="1"/>
    <col min="263" max="263" width="10.7109375" style="53" customWidth="1"/>
    <col min="264" max="264" width="10.28515625" style="53" customWidth="1"/>
    <col min="265" max="265" width="10.7109375" style="53" customWidth="1"/>
    <col min="266" max="266" width="0.85546875" style="53" customWidth="1"/>
    <col min="267" max="267" width="1.7109375" style="53" customWidth="1"/>
    <col min="268" max="269" width="10.7109375" style="53" customWidth="1"/>
    <col min="270" max="270" width="1.7109375" style="53" customWidth="1"/>
    <col min="271" max="271" width="0.85546875" style="53" customWidth="1"/>
    <col min="272" max="272" width="9.28515625" style="53" customWidth="1"/>
    <col min="273" max="273" width="10.28515625" style="53" bestFit="1" customWidth="1"/>
    <col min="274" max="274" width="9.7109375" style="53" bestFit="1" customWidth="1"/>
    <col min="275" max="275" width="8.7109375" style="53" bestFit="1" customWidth="1"/>
    <col min="276" max="276" width="1.7109375" style="53" customWidth="1"/>
    <col min="277" max="277" width="10.28515625" style="53" bestFit="1" customWidth="1"/>
    <col min="278" max="278" width="9.7109375" style="53" bestFit="1" customWidth="1"/>
    <col min="279" max="279" width="9.28515625" style="53" customWidth="1"/>
    <col min="280" max="280" width="1.7109375" style="53" customWidth="1"/>
    <col min="281" max="282" width="9.28515625" style="53" customWidth="1"/>
    <col min="283" max="283" width="5.7109375" style="53" customWidth="1"/>
    <col min="284" max="284" width="10" style="53" customWidth="1"/>
    <col min="285" max="285" width="9.85546875" style="53" customWidth="1"/>
    <col min="286" max="286" width="10.7109375" style="53" customWidth="1"/>
    <col min="287" max="502" width="9.140625" style="53"/>
    <col min="503" max="503" width="50.7109375" style="53" customWidth="1"/>
    <col min="504" max="504" width="11.7109375" style="53" customWidth="1"/>
    <col min="505" max="510" width="10.7109375" style="53" customWidth="1"/>
    <col min="511" max="511" width="11.7109375" style="53" customWidth="1"/>
    <col min="512" max="512" width="0.85546875" style="53" customWidth="1"/>
    <col min="513" max="513" width="1.7109375" style="53" customWidth="1"/>
    <col min="514" max="514" width="0.85546875" style="53" customWidth="1"/>
    <col min="515" max="515" width="11.7109375" style="53" customWidth="1"/>
    <col min="516" max="517" width="10.7109375" style="53" customWidth="1"/>
    <col min="518" max="518" width="11.42578125" style="53" customWidth="1"/>
    <col min="519" max="519" width="10.7109375" style="53" customWidth="1"/>
    <col min="520" max="520" width="10.28515625" style="53" customWidth="1"/>
    <col min="521" max="521" width="10.7109375" style="53" customWidth="1"/>
    <col min="522" max="522" width="0.85546875" style="53" customWidth="1"/>
    <col min="523" max="523" width="1.7109375" style="53" customWidth="1"/>
    <col min="524" max="525" width="10.7109375" style="53" customWidth="1"/>
    <col min="526" max="526" width="1.7109375" style="53" customWidth="1"/>
    <col min="527" max="527" width="0.85546875" style="53" customWidth="1"/>
    <col min="528" max="528" width="9.28515625" style="53" customWidth="1"/>
    <col min="529" max="529" width="10.28515625" style="53" bestFit="1" customWidth="1"/>
    <col min="530" max="530" width="9.7109375" style="53" bestFit="1" customWidth="1"/>
    <col min="531" max="531" width="8.7109375" style="53" bestFit="1" customWidth="1"/>
    <col min="532" max="532" width="1.7109375" style="53" customWidth="1"/>
    <col min="533" max="533" width="10.28515625" style="53" bestFit="1" customWidth="1"/>
    <col min="534" max="534" width="9.7109375" style="53" bestFit="1" customWidth="1"/>
    <col min="535" max="535" width="9.28515625" style="53" customWidth="1"/>
    <col min="536" max="536" width="1.7109375" style="53" customWidth="1"/>
    <col min="537" max="538" width="9.28515625" style="53" customWidth="1"/>
    <col min="539" max="539" width="5.7109375" style="53" customWidth="1"/>
    <col min="540" max="540" width="10" style="53" customWidth="1"/>
    <col min="541" max="541" width="9.85546875" style="53" customWidth="1"/>
    <col min="542" max="542" width="10.7109375" style="53" customWidth="1"/>
    <col min="543" max="758" width="9.140625" style="53"/>
    <col min="759" max="759" width="50.7109375" style="53" customWidth="1"/>
    <col min="760" max="760" width="11.7109375" style="53" customWidth="1"/>
    <col min="761" max="766" width="10.7109375" style="53" customWidth="1"/>
    <col min="767" max="767" width="11.7109375" style="53" customWidth="1"/>
    <col min="768" max="768" width="0.85546875" style="53" customWidth="1"/>
    <col min="769" max="769" width="1.7109375" style="53" customWidth="1"/>
    <col min="770" max="770" width="0.85546875" style="53" customWidth="1"/>
    <col min="771" max="771" width="11.7109375" style="53" customWidth="1"/>
    <col min="772" max="773" width="10.7109375" style="53" customWidth="1"/>
    <col min="774" max="774" width="11.42578125" style="53" customWidth="1"/>
    <col min="775" max="775" width="10.7109375" style="53" customWidth="1"/>
    <col min="776" max="776" width="10.28515625" style="53" customWidth="1"/>
    <col min="777" max="777" width="10.7109375" style="53" customWidth="1"/>
    <col min="778" max="778" width="0.85546875" style="53" customWidth="1"/>
    <col min="779" max="779" width="1.7109375" style="53" customWidth="1"/>
    <col min="780" max="781" width="10.7109375" style="53" customWidth="1"/>
    <col min="782" max="782" width="1.7109375" style="53" customWidth="1"/>
    <col min="783" max="783" width="0.85546875" style="53" customWidth="1"/>
    <col min="784" max="784" width="9.28515625" style="53" customWidth="1"/>
    <col min="785" max="785" width="10.28515625" style="53" bestFit="1" customWidth="1"/>
    <col min="786" max="786" width="9.7109375" style="53" bestFit="1" customWidth="1"/>
    <col min="787" max="787" width="8.7109375" style="53" bestFit="1" customWidth="1"/>
    <col min="788" max="788" width="1.7109375" style="53" customWidth="1"/>
    <col min="789" max="789" width="10.28515625" style="53" bestFit="1" customWidth="1"/>
    <col min="790" max="790" width="9.7109375" style="53" bestFit="1" customWidth="1"/>
    <col min="791" max="791" width="9.28515625" style="53" customWidth="1"/>
    <col min="792" max="792" width="1.7109375" style="53" customWidth="1"/>
    <col min="793" max="794" width="9.28515625" style="53" customWidth="1"/>
    <col min="795" max="795" width="5.7109375" style="53" customWidth="1"/>
    <col min="796" max="796" width="10" style="53" customWidth="1"/>
    <col min="797" max="797" width="9.85546875" style="53" customWidth="1"/>
    <col min="798" max="798" width="10.7109375" style="53" customWidth="1"/>
    <col min="799" max="1014" width="9.140625" style="53"/>
    <col min="1015" max="1015" width="50.7109375" style="53" customWidth="1"/>
    <col min="1016" max="1016" width="11.7109375" style="53" customWidth="1"/>
    <col min="1017" max="1022" width="10.7109375" style="53" customWidth="1"/>
    <col min="1023" max="1023" width="11.7109375" style="53" customWidth="1"/>
    <col min="1024" max="1024" width="0.85546875" style="53" customWidth="1"/>
    <col min="1025" max="1025" width="1.7109375" style="53" customWidth="1"/>
    <col min="1026" max="1026" width="0.85546875" style="53" customWidth="1"/>
    <col min="1027" max="1027" width="11.7109375" style="53" customWidth="1"/>
    <col min="1028" max="1029" width="10.7109375" style="53" customWidth="1"/>
    <col min="1030" max="1030" width="11.42578125" style="53" customWidth="1"/>
    <col min="1031" max="1031" width="10.7109375" style="53" customWidth="1"/>
    <col min="1032" max="1032" width="10.28515625" style="53" customWidth="1"/>
    <col min="1033" max="1033" width="10.7109375" style="53" customWidth="1"/>
    <col min="1034" max="1034" width="0.85546875" style="53" customWidth="1"/>
    <col min="1035" max="1035" width="1.7109375" style="53" customWidth="1"/>
    <col min="1036" max="1037" width="10.7109375" style="53" customWidth="1"/>
    <col min="1038" max="1038" width="1.7109375" style="53" customWidth="1"/>
    <col min="1039" max="1039" width="0.85546875" style="53" customWidth="1"/>
    <col min="1040" max="1040" width="9.28515625" style="53" customWidth="1"/>
    <col min="1041" max="1041" width="10.28515625" style="53" bestFit="1" customWidth="1"/>
    <col min="1042" max="1042" width="9.7109375" style="53" bestFit="1" customWidth="1"/>
    <col min="1043" max="1043" width="8.7109375" style="53" bestFit="1" customWidth="1"/>
    <col min="1044" max="1044" width="1.7109375" style="53" customWidth="1"/>
    <col min="1045" max="1045" width="10.28515625" style="53" bestFit="1" customWidth="1"/>
    <col min="1046" max="1046" width="9.7109375" style="53" bestFit="1" customWidth="1"/>
    <col min="1047" max="1047" width="9.28515625" style="53" customWidth="1"/>
    <col min="1048" max="1048" width="1.7109375" style="53" customWidth="1"/>
    <col min="1049" max="1050" width="9.28515625" style="53" customWidth="1"/>
    <col min="1051" max="1051" width="5.7109375" style="53" customWidth="1"/>
    <col min="1052" max="1052" width="10" style="53" customWidth="1"/>
    <col min="1053" max="1053" width="9.85546875" style="53" customWidth="1"/>
    <col min="1054" max="1054" width="10.7109375" style="53" customWidth="1"/>
    <col min="1055" max="1270" width="9.140625" style="53"/>
    <col min="1271" max="1271" width="50.7109375" style="53" customWidth="1"/>
    <col min="1272" max="1272" width="11.7109375" style="53" customWidth="1"/>
    <col min="1273" max="1278" width="10.7109375" style="53" customWidth="1"/>
    <col min="1279" max="1279" width="11.7109375" style="53" customWidth="1"/>
    <col min="1280" max="1280" width="0.85546875" style="53" customWidth="1"/>
    <col min="1281" max="1281" width="1.7109375" style="53" customWidth="1"/>
    <col min="1282" max="1282" width="0.85546875" style="53" customWidth="1"/>
    <col min="1283" max="1283" width="11.7109375" style="53" customWidth="1"/>
    <col min="1284" max="1285" width="10.7109375" style="53" customWidth="1"/>
    <col min="1286" max="1286" width="11.42578125" style="53" customWidth="1"/>
    <col min="1287" max="1287" width="10.7109375" style="53" customWidth="1"/>
    <col min="1288" max="1288" width="10.28515625" style="53" customWidth="1"/>
    <col min="1289" max="1289" width="10.7109375" style="53" customWidth="1"/>
    <col min="1290" max="1290" width="0.85546875" style="53" customWidth="1"/>
    <col min="1291" max="1291" width="1.7109375" style="53" customWidth="1"/>
    <col min="1292" max="1293" width="10.7109375" style="53" customWidth="1"/>
    <col min="1294" max="1294" width="1.7109375" style="53" customWidth="1"/>
    <col min="1295" max="1295" width="0.85546875" style="53" customWidth="1"/>
    <col min="1296" max="1296" width="9.28515625" style="53" customWidth="1"/>
    <col min="1297" max="1297" width="10.28515625" style="53" bestFit="1" customWidth="1"/>
    <col min="1298" max="1298" width="9.7109375" style="53" bestFit="1" customWidth="1"/>
    <col min="1299" max="1299" width="8.7109375" style="53" bestFit="1" customWidth="1"/>
    <col min="1300" max="1300" width="1.7109375" style="53" customWidth="1"/>
    <col min="1301" max="1301" width="10.28515625" style="53" bestFit="1" customWidth="1"/>
    <col min="1302" max="1302" width="9.7109375" style="53" bestFit="1" customWidth="1"/>
    <col min="1303" max="1303" width="9.28515625" style="53" customWidth="1"/>
    <col min="1304" max="1304" width="1.7109375" style="53" customWidth="1"/>
    <col min="1305" max="1306" width="9.28515625" style="53" customWidth="1"/>
    <col min="1307" max="1307" width="5.7109375" style="53" customWidth="1"/>
    <col min="1308" max="1308" width="10" style="53" customWidth="1"/>
    <col min="1309" max="1309" width="9.85546875" style="53" customWidth="1"/>
    <col min="1310" max="1310" width="10.7109375" style="53" customWidth="1"/>
    <col min="1311" max="1526" width="9.140625" style="53"/>
    <col min="1527" max="1527" width="50.7109375" style="53" customWidth="1"/>
    <col min="1528" max="1528" width="11.7109375" style="53" customWidth="1"/>
    <col min="1529" max="1534" width="10.7109375" style="53" customWidth="1"/>
    <col min="1535" max="1535" width="11.7109375" style="53" customWidth="1"/>
    <col min="1536" max="1536" width="0.85546875" style="53" customWidth="1"/>
    <col min="1537" max="1537" width="1.7109375" style="53" customWidth="1"/>
    <col min="1538" max="1538" width="0.85546875" style="53" customWidth="1"/>
    <col min="1539" max="1539" width="11.7109375" style="53" customWidth="1"/>
    <col min="1540" max="1541" width="10.7109375" style="53" customWidth="1"/>
    <col min="1542" max="1542" width="11.42578125" style="53" customWidth="1"/>
    <col min="1543" max="1543" width="10.7109375" style="53" customWidth="1"/>
    <col min="1544" max="1544" width="10.28515625" style="53" customWidth="1"/>
    <col min="1545" max="1545" width="10.7109375" style="53" customWidth="1"/>
    <col min="1546" max="1546" width="0.85546875" style="53" customWidth="1"/>
    <col min="1547" max="1547" width="1.7109375" style="53" customWidth="1"/>
    <col min="1548" max="1549" width="10.7109375" style="53" customWidth="1"/>
    <col min="1550" max="1550" width="1.7109375" style="53" customWidth="1"/>
    <col min="1551" max="1551" width="0.85546875" style="53" customWidth="1"/>
    <col min="1552" max="1552" width="9.28515625" style="53" customWidth="1"/>
    <col min="1553" max="1553" width="10.28515625" style="53" bestFit="1" customWidth="1"/>
    <col min="1554" max="1554" width="9.7109375" style="53" bestFit="1" customWidth="1"/>
    <col min="1555" max="1555" width="8.7109375" style="53" bestFit="1" customWidth="1"/>
    <col min="1556" max="1556" width="1.7109375" style="53" customWidth="1"/>
    <col min="1557" max="1557" width="10.28515625" style="53" bestFit="1" customWidth="1"/>
    <col min="1558" max="1558" width="9.7109375" style="53" bestFit="1" customWidth="1"/>
    <col min="1559" max="1559" width="9.28515625" style="53" customWidth="1"/>
    <col min="1560" max="1560" width="1.7109375" style="53" customWidth="1"/>
    <col min="1561" max="1562" width="9.28515625" style="53" customWidth="1"/>
    <col min="1563" max="1563" width="5.7109375" style="53" customWidth="1"/>
    <col min="1564" max="1564" width="10" style="53" customWidth="1"/>
    <col min="1565" max="1565" width="9.85546875" style="53" customWidth="1"/>
    <col min="1566" max="1566" width="10.7109375" style="53" customWidth="1"/>
    <col min="1567" max="1782" width="9.140625" style="53"/>
    <col min="1783" max="1783" width="50.7109375" style="53" customWidth="1"/>
    <col min="1784" max="1784" width="11.7109375" style="53" customWidth="1"/>
    <col min="1785" max="1790" width="10.7109375" style="53" customWidth="1"/>
    <col min="1791" max="1791" width="11.7109375" style="53" customWidth="1"/>
    <col min="1792" max="1792" width="0.85546875" style="53" customWidth="1"/>
    <col min="1793" max="1793" width="1.7109375" style="53" customWidth="1"/>
    <col min="1794" max="1794" width="0.85546875" style="53" customWidth="1"/>
    <col min="1795" max="1795" width="11.7109375" style="53" customWidth="1"/>
    <col min="1796" max="1797" width="10.7109375" style="53" customWidth="1"/>
    <col min="1798" max="1798" width="11.42578125" style="53" customWidth="1"/>
    <col min="1799" max="1799" width="10.7109375" style="53" customWidth="1"/>
    <col min="1800" max="1800" width="10.28515625" style="53" customWidth="1"/>
    <col min="1801" max="1801" width="10.7109375" style="53" customWidth="1"/>
    <col min="1802" max="1802" width="0.85546875" style="53" customWidth="1"/>
    <col min="1803" max="1803" width="1.7109375" style="53" customWidth="1"/>
    <col min="1804" max="1805" width="10.7109375" style="53" customWidth="1"/>
    <col min="1806" max="1806" width="1.7109375" style="53" customWidth="1"/>
    <col min="1807" max="1807" width="0.85546875" style="53" customWidth="1"/>
    <col min="1808" max="1808" width="9.28515625" style="53" customWidth="1"/>
    <col min="1809" max="1809" width="10.28515625" style="53" bestFit="1" customWidth="1"/>
    <col min="1810" max="1810" width="9.7109375" style="53" bestFit="1" customWidth="1"/>
    <col min="1811" max="1811" width="8.7109375" style="53" bestFit="1" customWidth="1"/>
    <col min="1812" max="1812" width="1.7109375" style="53" customWidth="1"/>
    <col min="1813" max="1813" width="10.28515625" style="53" bestFit="1" customWidth="1"/>
    <col min="1814" max="1814" width="9.7109375" style="53" bestFit="1" customWidth="1"/>
    <col min="1815" max="1815" width="9.28515625" style="53" customWidth="1"/>
    <col min="1816" max="1816" width="1.7109375" style="53" customWidth="1"/>
    <col min="1817" max="1818" width="9.28515625" style="53" customWidth="1"/>
    <col min="1819" max="1819" width="5.7109375" style="53" customWidth="1"/>
    <col min="1820" max="1820" width="10" style="53" customWidth="1"/>
    <col min="1821" max="1821" width="9.85546875" style="53" customWidth="1"/>
    <col min="1822" max="1822" width="10.7109375" style="53" customWidth="1"/>
    <col min="1823" max="2038" width="9.140625" style="53"/>
    <col min="2039" max="2039" width="50.7109375" style="53" customWidth="1"/>
    <col min="2040" max="2040" width="11.7109375" style="53" customWidth="1"/>
    <col min="2041" max="2046" width="10.7109375" style="53" customWidth="1"/>
    <col min="2047" max="2047" width="11.7109375" style="53" customWidth="1"/>
    <col min="2048" max="2048" width="0.85546875" style="53" customWidth="1"/>
    <col min="2049" max="2049" width="1.7109375" style="53" customWidth="1"/>
    <col min="2050" max="2050" width="0.85546875" style="53" customWidth="1"/>
    <col min="2051" max="2051" width="11.7109375" style="53" customWidth="1"/>
    <col min="2052" max="2053" width="10.7109375" style="53" customWidth="1"/>
    <col min="2054" max="2054" width="11.42578125" style="53" customWidth="1"/>
    <col min="2055" max="2055" width="10.7109375" style="53" customWidth="1"/>
    <col min="2056" max="2056" width="10.28515625" style="53" customWidth="1"/>
    <col min="2057" max="2057" width="10.7109375" style="53" customWidth="1"/>
    <col min="2058" max="2058" width="0.85546875" style="53" customWidth="1"/>
    <col min="2059" max="2059" width="1.7109375" style="53" customWidth="1"/>
    <col min="2060" max="2061" width="10.7109375" style="53" customWidth="1"/>
    <col min="2062" max="2062" width="1.7109375" style="53" customWidth="1"/>
    <col min="2063" max="2063" width="0.85546875" style="53" customWidth="1"/>
    <col min="2064" max="2064" width="9.28515625" style="53" customWidth="1"/>
    <col min="2065" max="2065" width="10.28515625" style="53" bestFit="1" customWidth="1"/>
    <col min="2066" max="2066" width="9.7109375" style="53" bestFit="1" customWidth="1"/>
    <col min="2067" max="2067" width="8.7109375" style="53" bestFit="1" customWidth="1"/>
    <col min="2068" max="2068" width="1.7109375" style="53" customWidth="1"/>
    <col min="2069" max="2069" width="10.28515625" style="53" bestFit="1" customWidth="1"/>
    <col min="2070" max="2070" width="9.7109375" style="53" bestFit="1" customWidth="1"/>
    <col min="2071" max="2071" width="9.28515625" style="53" customWidth="1"/>
    <col min="2072" max="2072" width="1.7109375" style="53" customWidth="1"/>
    <col min="2073" max="2074" width="9.28515625" style="53" customWidth="1"/>
    <col min="2075" max="2075" width="5.7109375" style="53" customWidth="1"/>
    <col min="2076" max="2076" width="10" style="53" customWidth="1"/>
    <col min="2077" max="2077" width="9.85546875" style="53" customWidth="1"/>
    <col min="2078" max="2078" width="10.7109375" style="53" customWidth="1"/>
    <col min="2079" max="2294" width="9.140625" style="53"/>
    <col min="2295" max="2295" width="50.7109375" style="53" customWidth="1"/>
    <col min="2296" max="2296" width="11.7109375" style="53" customWidth="1"/>
    <col min="2297" max="2302" width="10.7109375" style="53" customWidth="1"/>
    <col min="2303" max="2303" width="11.7109375" style="53" customWidth="1"/>
    <col min="2304" max="2304" width="0.85546875" style="53" customWidth="1"/>
    <col min="2305" max="2305" width="1.7109375" style="53" customWidth="1"/>
    <col min="2306" max="2306" width="0.85546875" style="53" customWidth="1"/>
    <col min="2307" max="2307" width="11.7109375" style="53" customWidth="1"/>
    <col min="2308" max="2309" width="10.7109375" style="53" customWidth="1"/>
    <col min="2310" max="2310" width="11.42578125" style="53" customWidth="1"/>
    <col min="2311" max="2311" width="10.7109375" style="53" customWidth="1"/>
    <col min="2312" max="2312" width="10.28515625" style="53" customWidth="1"/>
    <col min="2313" max="2313" width="10.7109375" style="53" customWidth="1"/>
    <col min="2314" max="2314" width="0.85546875" style="53" customWidth="1"/>
    <col min="2315" max="2315" width="1.7109375" style="53" customWidth="1"/>
    <col min="2316" max="2317" width="10.7109375" style="53" customWidth="1"/>
    <col min="2318" max="2318" width="1.7109375" style="53" customWidth="1"/>
    <col min="2319" max="2319" width="0.85546875" style="53" customWidth="1"/>
    <col min="2320" max="2320" width="9.28515625" style="53" customWidth="1"/>
    <col min="2321" max="2321" width="10.28515625" style="53" bestFit="1" customWidth="1"/>
    <col min="2322" max="2322" width="9.7109375" style="53" bestFit="1" customWidth="1"/>
    <col min="2323" max="2323" width="8.7109375" style="53" bestFit="1" customWidth="1"/>
    <col min="2324" max="2324" width="1.7109375" style="53" customWidth="1"/>
    <col min="2325" max="2325" width="10.28515625" style="53" bestFit="1" customWidth="1"/>
    <col min="2326" max="2326" width="9.7109375" style="53" bestFit="1" customWidth="1"/>
    <col min="2327" max="2327" width="9.28515625" style="53" customWidth="1"/>
    <col min="2328" max="2328" width="1.7109375" style="53" customWidth="1"/>
    <col min="2329" max="2330" width="9.28515625" style="53" customWidth="1"/>
    <col min="2331" max="2331" width="5.7109375" style="53" customWidth="1"/>
    <col min="2332" max="2332" width="10" style="53" customWidth="1"/>
    <col min="2333" max="2333" width="9.85546875" style="53" customWidth="1"/>
    <col min="2334" max="2334" width="10.7109375" style="53" customWidth="1"/>
    <col min="2335" max="2550" width="9.140625" style="53"/>
    <col min="2551" max="2551" width="50.7109375" style="53" customWidth="1"/>
    <col min="2552" max="2552" width="11.7109375" style="53" customWidth="1"/>
    <col min="2553" max="2558" width="10.7109375" style="53" customWidth="1"/>
    <col min="2559" max="2559" width="11.7109375" style="53" customWidth="1"/>
    <col min="2560" max="2560" width="0.85546875" style="53" customWidth="1"/>
    <col min="2561" max="2561" width="1.7109375" style="53" customWidth="1"/>
    <col min="2562" max="2562" width="0.85546875" style="53" customWidth="1"/>
    <col min="2563" max="2563" width="11.7109375" style="53" customWidth="1"/>
    <col min="2564" max="2565" width="10.7109375" style="53" customWidth="1"/>
    <col min="2566" max="2566" width="11.42578125" style="53" customWidth="1"/>
    <col min="2567" max="2567" width="10.7109375" style="53" customWidth="1"/>
    <col min="2568" max="2568" width="10.28515625" style="53" customWidth="1"/>
    <col min="2569" max="2569" width="10.7109375" style="53" customWidth="1"/>
    <col min="2570" max="2570" width="0.85546875" style="53" customWidth="1"/>
    <col min="2571" max="2571" width="1.7109375" style="53" customWidth="1"/>
    <col min="2572" max="2573" width="10.7109375" style="53" customWidth="1"/>
    <col min="2574" max="2574" width="1.7109375" style="53" customWidth="1"/>
    <col min="2575" max="2575" width="0.85546875" style="53" customWidth="1"/>
    <col min="2576" max="2576" width="9.28515625" style="53" customWidth="1"/>
    <col min="2577" max="2577" width="10.28515625" style="53" bestFit="1" customWidth="1"/>
    <col min="2578" max="2578" width="9.7109375" style="53" bestFit="1" customWidth="1"/>
    <col min="2579" max="2579" width="8.7109375" style="53" bestFit="1" customWidth="1"/>
    <col min="2580" max="2580" width="1.7109375" style="53" customWidth="1"/>
    <col min="2581" max="2581" width="10.28515625" style="53" bestFit="1" customWidth="1"/>
    <col min="2582" max="2582" width="9.7109375" style="53" bestFit="1" customWidth="1"/>
    <col min="2583" max="2583" width="9.28515625" style="53" customWidth="1"/>
    <col min="2584" max="2584" width="1.7109375" style="53" customWidth="1"/>
    <col min="2585" max="2586" width="9.28515625" style="53" customWidth="1"/>
    <col min="2587" max="2587" width="5.7109375" style="53" customWidth="1"/>
    <col min="2588" max="2588" width="10" style="53" customWidth="1"/>
    <col min="2589" max="2589" width="9.85546875" style="53" customWidth="1"/>
    <col min="2590" max="2590" width="10.7109375" style="53" customWidth="1"/>
    <col min="2591" max="2806" width="9.140625" style="53"/>
    <col min="2807" max="2807" width="50.7109375" style="53" customWidth="1"/>
    <col min="2808" max="2808" width="11.7109375" style="53" customWidth="1"/>
    <col min="2809" max="2814" width="10.7109375" style="53" customWidth="1"/>
    <col min="2815" max="2815" width="11.7109375" style="53" customWidth="1"/>
    <col min="2816" max="2816" width="0.85546875" style="53" customWidth="1"/>
    <col min="2817" max="2817" width="1.7109375" style="53" customWidth="1"/>
    <col min="2818" max="2818" width="0.85546875" style="53" customWidth="1"/>
    <col min="2819" max="2819" width="11.7109375" style="53" customWidth="1"/>
    <col min="2820" max="2821" width="10.7109375" style="53" customWidth="1"/>
    <col min="2822" max="2822" width="11.42578125" style="53" customWidth="1"/>
    <col min="2823" max="2823" width="10.7109375" style="53" customWidth="1"/>
    <col min="2824" max="2824" width="10.28515625" style="53" customWidth="1"/>
    <col min="2825" max="2825" width="10.7109375" style="53" customWidth="1"/>
    <col min="2826" max="2826" width="0.85546875" style="53" customWidth="1"/>
    <col min="2827" max="2827" width="1.7109375" style="53" customWidth="1"/>
    <col min="2828" max="2829" width="10.7109375" style="53" customWidth="1"/>
    <col min="2830" max="2830" width="1.7109375" style="53" customWidth="1"/>
    <col min="2831" max="2831" width="0.85546875" style="53" customWidth="1"/>
    <col min="2832" max="2832" width="9.28515625" style="53" customWidth="1"/>
    <col min="2833" max="2833" width="10.28515625" style="53" bestFit="1" customWidth="1"/>
    <col min="2834" max="2834" width="9.7109375" style="53" bestFit="1" customWidth="1"/>
    <col min="2835" max="2835" width="8.7109375" style="53" bestFit="1" customWidth="1"/>
    <col min="2836" max="2836" width="1.7109375" style="53" customWidth="1"/>
    <col min="2837" max="2837" width="10.28515625" style="53" bestFit="1" customWidth="1"/>
    <col min="2838" max="2838" width="9.7109375" style="53" bestFit="1" customWidth="1"/>
    <col min="2839" max="2839" width="9.28515625" style="53" customWidth="1"/>
    <col min="2840" max="2840" width="1.7109375" style="53" customWidth="1"/>
    <col min="2841" max="2842" width="9.28515625" style="53" customWidth="1"/>
    <col min="2843" max="2843" width="5.7109375" style="53" customWidth="1"/>
    <col min="2844" max="2844" width="10" style="53" customWidth="1"/>
    <col min="2845" max="2845" width="9.85546875" style="53" customWidth="1"/>
    <col min="2846" max="2846" width="10.7109375" style="53" customWidth="1"/>
    <col min="2847" max="3062" width="9.140625" style="53"/>
    <col min="3063" max="3063" width="50.7109375" style="53" customWidth="1"/>
    <col min="3064" max="3064" width="11.7109375" style="53" customWidth="1"/>
    <col min="3065" max="3070" width="10.7109375" style="53" customWidth="1"/>
    <col min="3071" max="3071" width="11.7109375" style="53" customWidth="1"/>
    <col min="3072" max="3072" width="0.85546875" style="53" customWidth="1"/>
    <col min="3073" max="3073" width="1.7109375" style="53" customWidth="1"/>
    <col min="3074" max="3074" width="0.85546875" style="53" customWidth="1"/>
    <col min="3075" max="3075" width="11.7109375" style="53" customWidth="1"/>
    <col min="3076" max="3077" width="10.7109375" style="53" customWidth="1"/>
    <col min="3078" max="3078" width="11.42578125" style="53" customWidth="1"/>
    <col min="3079" max="3079" width="10.7109375" style="53" customWidth="1"/>
    <col min="3080" max="3080" width="10.28515625" style="53" customWidth="1"/>
    <col min="3081" max="3081" width="10.7109375" style="53" customWidth="1"/>
    <col min="3082" max="3082" width="0.85546875" style="53" customWidth="1"/>
    <col min="3083" max="3083" width="1.7109375" style="53" customWidth="1"/>
    <col min="3084" max="3085" width="10.7109375" style="53" customWidth="1"/>
    <col min="3086" max="3086" width="1.7109375" style="53" customWidth="1"/>
    <col min="3087" max="3087" width="0.85546875" style="53" customWidth="1"/>
    <col min="3088" max="3088" width="9.28515625" style="53" customWidth="1"/>
    <col min="3089" max="3089" width="10.28515625" style="53" bestFit="1" customWidth="1"/>
    <col min="3090" max="3090" width="9.7109375" style="53" bestFit="1" customWidth="1"/>
    <col min="3091" max="3091" width="8.7109375" style="53" bestFit="1" customWidth="1"/>
    <col min="3092" max="3092" width="1.7109375" style="53" customWidth="1"/>
    <col min="3093" max="3093" width="10.28515625" style="53" bestFit="1" customWidth="1"/>
    <col min="3094" max="3094" width="9.7109375" style="53" bestFit="1" customWidth="1"/>
    <col min="3095" max="3095" width="9.28515625" style="53" customWidth="1"/>
    <col min="3096" max="3096" width="1.7109375" style="53" customWidth="1"/>
    <col min="3097" max="3098" width="9.28515625" style="53" customWidth="1"/>
    <col min="3099" max="3099" width="5.7109375" style="53" customWidth="1"/>
    <col min="3100" max="3100" width="10" style="53" customWidth="1"/>
    <col min="3101" max="3101" width="9.85546875" style="53" customWidth="1"/>
    <col min="3102" max="3102" width="10.7109375" style="53" customWidth="1"/>
    <col min="3103" max="3318" width="9.140625" style="53"/>
    <col min="3319" max="3319" width="50.7109375" style="53" customWidth="1"/>
    <col min="3320" max="3320" width="11.7109375" style="53" customWidth="1"/>
    <col min="3321" max="3326" width="10.7109375" style="53" customWidth="1"/>
    <col min="3327" max="3327" width="11.7109375" style="53" customWidth="1"/>
    <col min="3328" max="3328" width="0.85546875" style="53" customWidth="1"/>
    <col min="3329" max="3329" width="1.7109375" style="53" customWidth="1"/>
    <col min="3330" max="3330" width="0.85546875" style="53" customWidth="1"/>
    <col min="3331" max="3331" width="11.7109375" style="53" customWidth="1"/>
    <col min="3332" max="3333" width="10.7109375" style="53" customWidth="1"/>
    <col min="3334" max="3334" width="11.42578125" style="53" customWidth="1"/>
    <col min="3335" max="3335" width="10.7109375" style="53" customWidth="1"/>
    <col min="3336" max="3336" width="10.28515625" style="53" customWidth="1"/>
    <col min="3337" max="3337" width="10.7109375" style="53" customWidth="1"/>
    <col min="3338" max="3338" width="0.85546875" style="53" customWidth="1"/>
    <col min="3339" max="3339" width="1.7109375" style="53" customWidth="1"/>
    <col min="3340" max="3341" width="10.7109375" style="53" customWidth="1"/>
    <col min="3342" max="3342" width="1.7109375" style="53" customWidth="1"/>
    <col min="3343" max="3343" width="0.85546875" style="53" customWidth="1"/>
    <col min="3344" max="3344" width="9.28515625" style="53" customWidth="1"/>
    <col min="3345" max="3345" width="10.28515625" style="53" bestFit="1" customWidth="1"/>
    <col min="3346" max="3346" width="9.7109375" style="53" bestFit="1" customWidth="1"/>
    <col min="3347" max="3347" width="8.7109375" style="53" bestFit="1" customWidth="1"/>
    <col min="3348" max="3348" width="1.7109375" style="53" customWidth="1"/>
    <col min="3349" max="3349" width="10.28515625" style="53" bestFit="1" customWidth="1"/>
    <col min="3350" max="3350" width="9.7109375" style="53" bestFit="1" customWidth="1"/>
    <col min="3351" max="3351" width="9.28515625" style="53" customWidth="1"/>
    <col min="3352" max="3352" width="1.7109375" style="53" customWidth="1"/>
    <col min="3353" max="3354" width="9.28515625" style="53" customWidth="1"/>
    <col min="3355" max="3355" width="5.7109375" style="53" customWidth="1"/>
    <col min="3356" max="3356" width="10" style="53" customWidth="1"/>
    <col min="3357" max="3357" width="9.85546875" style="53" customWidth="1"/>
    <col min="3358" max="3358" width="10.7109375" style="53" customWidth="1"/>
    <col min="3359" max="3574" width="9.140625" style="53"/>
    <col min="3575" max="3575" width="50.7109375" style="53" customWidth="1"/>
    <col min="3576" max="3576" width="11.7109375" style="53" customWidth="1"/>
    <col min="3577" max="3582" width="10.7109375" style="53" customWidth="1"/>
    <col min="3583" max="3583" width="11.7109375" style="53" customWidth="1"/>
    <col min="3584" max="3584" width="0.85546875" style="53" customWidth="1"/>
    <col min="3585" max="3585" width="1.7109375" style="53" customWidth="1"/>
    <col min="3586" max="3586" width="0.85546875" style="53" customWidth="1"/>
    <col min="3587" max="3587" width="11.7109375" style="53" customWidth="1"/>
    <col min="3588" max="3589" width="10.7109375" style="53" customWidth="1"/>
    <col min="3590" max="3590" width="11.42578125" style="53" customWidth="1"/>
    <col min="3591" max="3591" width="10.7109375" style="53" customWidth="1"/>
    <col min="3592" max="3592" width="10.28515625" style="53" customWidth="1"/>
    <col min="3593" max="3593" width="10.7109375" style="53" customWidth="1"/>
    <col min="3594" max="3594" width="0.85546875" style="53" customWidth="1"/>
    <col min="3595" max="3595" width="1.7109375" style="53" customWidth="1"/>
    <col min="3596" max="3597" width="10.7109375" style="53" customWidth="1"/>
    <col min="3598" max="3598" width="1.7109375" style="53" customWidth="1"/>
    <col min="3599" max="3599" width="0.85546875" style="53" customWidth="1"/>
    <col min="3600" max="3600" width="9.28515625" style="53" customWidth="1"/>
    <col min="3601" max="3601" width="10.28515625" style="53" bestFit="1" customWidth="1"/>
    <col min="3602" max="3602" width="9.7109375" style="53" bestFit="1" customWidth="1"/>
    <col min="3603" max="3603" width="8.7109375" style="53" bestFit="1" customWidth="1"/>
    <col min="3604" max="3604" width="1.7109375" style="53" customWidth="1"/>
    <col min="3605" max="3605" width="10.28515625" style="53" bestFit="1" customWidth="1"/>
    <col min="3606" max="3606" width="9.7109375" style="53" bestFit="1" customWidth="1"/>
    <col min="3607" max="3607" width="9.28515625" style="53" customWidth="1"/>
    <col min="3608" max="3608" width="1.7109375" style="53" customWidth="1"/>
    <col min="3609" max="3610" width="9.28515625" style="53" customWidth="1"/>
    <col min="3611" max="3611" width="5.7109375" style="53" customWidth="1"/>
    <col min="3612" max="3612" width="10" style="53" customWidth="1"/>
    <col min="3613" max="3613" width="9.85546875" style="53" customWidth="1"/>
    <col min="3614" max="3614" width="10.7109375" style="53" customWidth="1"/>
    <col min="3615" max="3830" width="9.140625" style="53"/>
    <col min="3831" max="3831" width="50.7109375" style="53" customWidth="1"/>
    <col min="3832" max="3832" width="11.7109375" style="53" customWidth="1"/>
    <col min="3833" max="3838" width="10.7109375" style="53" customWidth="1"/>
    <col min="3839" max="3839" width="11.7109375" style="53" customWidth="1"/>
    <col min="3840" max="3840" width="0.85546875" style="53" customWidth="1"/>
    <col min="3841" max="3841" width="1.7109375" style="53" customWidth="1"/>
    <col min="3842" max="3842" width="0.85546875" style="53" customWidth="1"/>
    <col min="3843" max="3843" width="11.7109375" style="53" customWidth="1"/>
    <col min="3844" max="3845" width="10.7109375" style="53" customWidth="1"/>
    <col min="3846" max="3846" width="11.42578125" style="53" customWidth="1"/>
    <col min="3847" max="3847" width="10.7109375" style="53" customWidth="1"/>
    <col min="3848" max="3848" width="10.28515625" style="53" customWidth="1"/>
    <col min="3849" max="3849" width="10.7109375" style="53" customWidth="1"/>
    <col min="3850" max="3850" width="0.85546875" style="53" customWidth="1"/>
    <col min="3851" max="3851" width="1.7109375" style="53" customWidth="1"/>
    <col min="3852" max="3853" width="10.7109375" style="53" customWidth="1"/>
    <col min="3854" max="3854" width="1.7109375" style="53" customWidth="1"/>
    <col min="3855" max="3855" width="0.85546875" style="53" customWidth="1"/>
    <col min="3856" max="3856" width="9.28515625" style="53" customWidth="1"/>
    <col min="3857" max="3857" width="10.28515625" style="53" bestFit="1" customWidth="1"/>
    <col min="3858" max="3858" width="9.7109375" style="53" bestFit="1" customWidth="1"/>
    <col min="3859" max="3859" width="8.7109375" style="53" bestFit="1" customWidth="1"/>
    <col min="3860" max="3860" width="1.7109375" style="53" customWidth="1"/>
    <col min="3861" max="3861" width="10.28515625" style="53" bestFit="1" customWidth="1"/>
    <col min="3862" max="3862" width="9.7109375" style="53" bestFit="1" customWidth="1"/>
    <col min="3863" max="3863" width="9.28515625" style="53" customWidth="1"/>
    <col min="3864" max="3864" width="1.7109375" style="53" customWidth="1"/>
    <col min="3865" max="3866" width="9.28515625" style="53" customWidth="1"/>
    <col min="3867" max="3867" width="5.7109375" style="53" customWidth="1"/>
    <col min="3868" max="3868" width="10" style="53" customWidth="1"/>
    <col min="3869" max="3869" width="9.85546875" style="53" customWidth="1"/>
    <col min="3870" max="3870" width="10.7109375" style="53" customWidth="1"/>
    <col min="3871" max="4086" width="9.140625" style="53"/>
    <col min="4087" max="4087" width="50.7109375" style="53" customWidth="1"/>
    <col min="4088" max="4088" width="11.7109375" style="53" customWidth="1"/>
    <col min="4089" max="4094" width="10.7109375" style="53" customWidth="1"/>
    <col min="4095" max="4095" width="11.7109375" style="53" customWidth="1"/>
    <col min="4096" max="4096" width="0.85546875" style="53" customWidth="1"/>
    <col min="4097" max="4097" width="1.7109375" style="53" customWidth="1"/>
    <col min="4098" max="4098" width="0.85546875" style="53" customWidth="1"/>
    <col min="4099" max="4099" width="11.7109375" style="53" customWidth="1"/>
    <col min="4100" max="4101" width="10.7109375" style="53" customWidth="1"/>
    <col min="4102" max="4102" width="11.42578125" style="53" customWidth="1"/>
    <col min="4103" max="4103" width="10.7109375" style="53" customWidth="1"/>
    <col min="4104" max="4104" width="10.28515625" style="53" customWidth="1"/>
    <col min="4105" max="4105" width="10.7109375" style="53" customWidth="1"/>
    <col min="4106" max="4106" width="0.85546875" style="53" customWidth="1"/>
    <col min="4107" max="4107" width="1.7109375" style="53" customWidth="1"/>
    <col min="4108" max="4109" width="10.7109375" style="53" customWidth="1"/>
    <col min="4110" max="4110" width="1.7109375" style="53" customWidth="1"/>
    <col min="4111" max="4111" width="0.85546875" style="53" customWidth="1"/>
    <col min="4112" max="4112" width="9.28515625" style="53" customWidth="1"/>
    <col min="4113" max="4113" width="10.28515625" style="53" bestFit="1" customWidth="1"/>
    <col min="4114" max="4114" width="9.7109375" style="53" bestFit="1" customWidth="1"/>
    <col min="4115" max="4115" width="8.7109375" style="53" bestFit="1" customWidth="1"/>
    <col min="4116" max="4116" width="1.7109375" style="53" customWidth="1"/>
    <col min="4117" max="4117" width="10.28515625" style="53" bestFit="1" customWidth="1"/>
    <col min="4118" max="4118" width="9.7109375" style="53" bestFit="1" customWidth="1"/>
    <col min="4119" max="4119" width="9.28515625" style="53" customWidth="1"/>
    <col min="4120" max="4120" width="1.7109375" style="53" customWidth="1"/>
    <col min="4121" max="4122" width="9.28515625" style="53" customWidth="1"/>
    <col min="4123" max="4123" width="5.7109375" style="53" customWidth="1"/>
    <col min="4124" max="4124" width="10" style="53" customWidth="1"/>
    <col min="4125" max="4125" width="9.85546875" style="53" customWidth="1"/>
    <col min="4126" max="4126" width="10.7109375" style="53" customWidth="1"/>
    <col min="4127" max="4342" width="9.140625" style="53"/>
    <col min="4343" max="4343" width="50.7109375" style="53" customWidth="1"/>
    <col min="4344" max="4344" width="11.7109375" style="53" customWidth="1"/>
    <col min="4345" max="4350" width="10.7109375" style="53" customWidth="1"/>
    <col min="4351" max="4351" width="11.7109375" style="53" customWidth="1"/>
    <col min="4352" max="4352" width="0.85546875" style="53" customWidth="1"/>
    <col min="4353" max="4353" width="1.7109375" style="53" customWidth="1"/>
    <col min="4354" max="4354" width="0.85546875" style="53" customWidth="1"/>
    <col min="4355" max="4355" width="11.7109375" style="53" customWidth="1"/>
    <col min="4356" max="4357" width="10.7109375" style="53" customWidth="1"/>
    <col min="4358" max="4358" width="11.42578125" style="53" customWidth="1"/>
    <col min="4359" max="4359" width="10.7109375" style="53" customWidth="1"/>
    <col min="4360" max="4360" width="10.28515625" style="53" customWidth="1"/>
    <col min="4361" max="4361" width="10.7109375" style="53" customWidth="1"/>
    <col min="4362" max="4362" width="0.85546875" style="53" customWidth="1"/>
    <col min="4363" max="4363" width="1.7109375" style="53" customWidth="1"/>
    <col min="4364" max="4365" width="10.7109375" style="53" customWidth="1"/>
    <col min="4366" max="4366" width="1.7109375" style="53" customWidth="1"/>
    <col min="4367" max="4367" width="0.85546875" style="53" customWidth="1"/>
    <col min="4368" max="4368" width="9.28515625" style="53" customWidth="1"/>
    <col min="4369" max="4369" width="10.28515625" style="53" bestFit="1" customWidth="1"/>
    <col min="4370" max="4370" width="9.7109375" style="53" bestFit="1" customWidth="1"/>
    <col min="4371" max="4371" width="8.7109375" style="53" bestFit="1" customWidth="1"/>
    <col min="4372" max="4372" width="1.7109375" style="53" customWidth="1"/>
    <col min="4373" max="4373" width="10.28515625" style="53" bestFit="1" customWidth="1"/>
    <col min="4374" max="4374" width="9.7109375" style="53" bestFit="1" customWidth="1"/>
    <col min="4375" max="4375" width="9.28515625" style="53" customWidth="1"/>
    <col min="4376" max="4376" width="1.7109375" style="53" customWidth="1"/>
    <col min="4377" max="4378" width="9.28515625" style="53" customWidth="1"/>
    <col min="4379" max="4379" width="5.7109375" style="53" customWidth="1"/>
    <col min="4380" max="4380" width="10" style="53" customWidth="1"/>
    <col min="4381" max="4381" width="9.85546875" style="53" customWidth="1"/>
    <col min="4382" max="4382" width="10.7109375" style="53" customWidth="1"/>
    <col min="4383" max="4598" width="9.140625" style="53"/>
    <col min="4599" max="4599" width="50.7109375" style="53" customWidth="1"/>
    <col min="4600" max="4600" width="11.7109375" style="53" customWidth="1"/>
    <col min="4601" max="4606" width="10.7109375" style="53" customWidth="1"/>
    <col min="4607" max="4607" width="11.7109375" style="53" customWidth="1"/>
    <col min="4608" max="4608" width="0.85546875" style="53" customWidth="1"/>
    <col min="4609" max="4609" width="1.7109375" style="53" customWidth="1"/>
    <col min="4610" max="4610" width="0.85546875" style="53" customWidth="1"/>
    <col min="4611" max="4611" width="11.7109375" style="53" customWidth="1"/>
    <col min="4612" max="4613" width="10.7109375" style="53" customWidth="1"/>
    <col min="4614" max="4614" width="11.42578125" style="53" customWidth="1"/>
    <col min="4615" max="4615" width="10.7109375" style="53" customWidth="1"/>
    <col min="4616" max="4616" width="10.28515625" style="53" customWidth="1"/>
    <col min="4617" max="4617" width="10.7109375" style="53" customWidth="1"/>
    <col min="4618" max="4618" width="0.85546875" style="53" customWidth="1"/>
    <col min="4619" max="4619" width="1.7109375" style="53" customWidth="1"/>
    <col min="4620" max="4621" width="10.7109375" style="53" customWidth="1"/>
    <col min="4622" max="4622" width="1.7109375" style="53" customWidth="1"/>
    <col min="4623" max="4623" width="0.85546875" style="53" customWidth="1"/>
    <col min="4624" max="4624" width="9.28515625" style="53" customWidth="1"/>
    <col min="4625" max="4625" width="10.28515625" style="53" bestFit="1" customWidth="1"/>
    <col min="4626" max="4626" width="9.7109375" style="53" bestFit="1" customWidth="1"/>
    <col min="4627" max="4627" width="8.7109375" style="53" bestFit="1" customWidth="1"/>
    <col min="4628" max="4628" width="1.7109375" style="53" customWidth="1"/>
    <col min="4629" max="4629" width="10.28515625" style="53" bestFit="1" customWidth="1"/>
    <col min="4630" max="4630" width="9.7109375" style="53" bestFit="1" customWidth="1"/>
    <col min="4631" max="4631" width="9.28515625" style="53" customWidth="1"/>
    <col min="4632" max="4632" width="1.7109375" style="53" customWidth="1"/>
    <col min="4633" max="4634" width="9.28515625" style="53" customWidth="1"/>
    <col min="4635" max="4635" width="5.7109375" style="53" customWidth="1"/>
    <col min="4636" max="4636" width="10" style="53" customWidth="1"/>
    <col min="4637" max="4637" width="9.85546875" style="53" customWidth="1"/>
    <col min="4638" max="4638" width="10.7109375" style="53" customWidth="1"/>
    <col min="4639" max="4854" width="9.140625" style="53"/>
    <col min="4855" max="4855" width="50.7109375" style="53" customWidth="1"/>
    <col min="4856" max="4856" width="11.7109375" style="53" customWidth="1"/>
    <col min="4857" max="4862" width="10.7109375" style="53" customWidth="1"/>
    <col min="4863" max="4863" width="11.7109375" style="53" customWidth="1"/>
    <col min="4864" max="4864" width="0.85546875" style="53" customWidth="1"/>
    <col min="4865" max="4865" width="1.7109375" style="53" customWidth="1"/>
    <col min="4866" max="4866" width="0.85546875" style="53" customWidth="1"/>
    <col min="4867" max="4867" width="11.7109375" style="53" customWidth="1"/>
    <col min="4868" max="4869" width="10.7109375" style="53" customWidth="1"/>
    <col min="4870" max="4870" width="11.42578125" style="53" customWidth="1"/>
    <col min="4871" max="4871" width="10.7109375" style="53" customWidth="1"/>
    <col min="4872" max="4872" width="10.28515625" style="53" customWidth="1"/>
    <col min="4873" max="4873" width="10.7109375" style="53" customWidth="1"/>
    <col min="4874" max="4874" width="0.85546875" style="53" customWidth="1"/>
    <col min="4875" max="4875" width="1.7109375" style="53" customWidth="1"/>
    <col min="4876" max="4877" width="10.7109375" style="53" customWidth="1"/>
    <col min="4878" max="4878" width="1.7109375" style="53" customWidth="1"/>
    <col min="4879" max="4879" width="0.85546875" style="53" customWidth="1"/>
    <col min="4880" max="4880" width="9.28515625" style="53" customWidth="1"/>
    <col min="4881" max="4881" width="10.28515625" style="53" bestFit="1" customWidth="1"/>
    <col min="4882" max="4882" width="9.7109375" style="53" bestFit="1" customWidth="1"/>
    <col min="4883" max="4883" width="8.7109375" style="53" bestFit="1" customWidth="1"/>
    <col min="4884" max="4884" width="1.7109375" style="53" customWidth="1"/>
    <col min="4885" max="4885" width="10.28515625" style="53" bestFit="1" customWidth="1"/>
    <col min="4886" max="4886" width="9.7109375" style="53" bestFit="1" customWidth="1"/>
    <col min="4887" max="4887" width="9.28515625" style="53" customWidth="1"/>
    <col min="4888" max="4888" width="1.7109375" style="53" customWidth="1"/>
    <col min="4889" max="4890" width="9.28515625" style="53" customWidth="1"/>
    <col min="4891" max="4891" width="5.7109375" style="53" customWidth="1"/>
    <col min="4892" max="4892" width="10" style="53" customWidth="1"/>
    <col min="4893" max="4893" width="9.85546875" style="53" customWidth="1"/>
    <col min="4894" max="4894" width="10.7109375" style="53" customWidth="1"/>
    <col min="4895" max="5110" width="9.140625" style="53"/>
    <col min="5111" max="5111" width="50.7109375" style="53" customWidth="1"/>
    <col min="5112" max="5112" width="11.7109375" style="53" customWidth="1"/>
    <col min="5113" max="5118" width="10.7109375" style="53" customWidth="1"/>
    <col min="5119" max="5119" width="11.7109375" style="53" customWidth="1"/>
    <col min="5120" max="5120" width="0.85546875" style="53" customWidth="1"/>
    <col min="5121" max="5121" width="1.7109375" style="53" customWidth="1"/>
    <col min="5122" max="5122" width="0.85546875" style="53" customWidth="1"/>
    <col min="5123" max="5123" width="11.7109375" style="53" customWidth="1"/>
    <col min="5124" max="5125" width="10.7109375" style="53" customWidth="1"/>
    <col min="5126" max="5126" width="11.42578125" style="53" customWidth="1"/>
    <col min="5127" max="5127" width="10.7109375" style="53" customWidth="1"/>
    <col min="5128" max="5128" width="10.28515625" style="53" customWidth="1"/>
    <col min="5129" max="5129" width="10.7109375" style="53" customWidth="1"/>
    <col min="5130" max="5130" width="0.85546875" style="53" customWidth="1"/>
    <col min="5131" max="5131" width="1.7109375" style="53" customWidth="1"/>
    <col min="5132" max="5133" width="10.7109375" style="53" customWidth="1"/>
    <col min="5134" max="5134" width="1.7109375" style="53" customWidth="1"/>
    <col min="5135" max="5135" width="0.85546875" style="53" customWidth="1"/>
    <col min="5136" max="5136" width="9.28515625" style="53" customWidth="1"/>
    <col min="5137" max="5137" width="10.28515625" style="53" bestFit="1" customWidth="1"/>
    <col min="5138" max="5138" width="9.7109375" style="53" bestFit="1" customWidth="1"/>
    <col min="5139" max="5139" width="8.7109375" style="53" bestFit="1" customWidth="1"/>
    <col min="5140" max="5140" width="1.7109375" style="53" customWidth="1"/>
    <col min="5141" max="5141" width="10.28515625" style="53" bestFit="1" customWidth="1"/>
    <col min="5142" max="5142" width="9.7109375" style="53" bestFit="1" customWidth="1"/>
    <col min="5143" max="5143" width="9.28515625" style="53" customWidth="1"/>
    <col min="5144" max="5144" width="1.7109375" style="53" customWidth="1"/>
    <col min="5145" max="5146" width="9.28515625" style="53" customWidth="1"/>
    <col min="5147" max="5147" width="5.7109375" style="53" customWidth="1"/>
    <col min="5148" max="5148" width="10" style="53" customWidth="1"/>
    <col min="5149" max="5149" width="9.85546875" style="53" customWidth="1"/>
    <col min="5150" max="5150" width="10.7109375" style="53" customWidth="1"/>
    <col min="5151" max="5366" width="9.140625" style="53"/>
    <col min="5367" max="5367" width="50.7109375" style="53" customWidth="1"/>
    <col min="5368" max="5368" width="11.7109375" style="53" customWidth="1"/>
    <col min="5369" max="5374" width="10.7109375" style="53" customWidth="1"/>
    <col min="5375" max="5375" width="11.7109375" style="53" customWidth="1"/>
    <col min="5376" max="5376" width="0.85546875" style="53" customWidth="1"/>
    <col min="5377" max="5377" width="1.7109375" style="53" customWidth="1"/>
    <col min="5378" max="5378" width="0.85546875" style="53" customWidth="1"/>
    <col min="5379" max="5379" width="11.7109375" style="53" customWidth="1"/>
    <col min="5380" max="5381" width="10.7109375" style="53" customWidth="1"/>
    <col min="5382" max="5382" width="11.42578125" style="53" customWidth="1"/>
    <col min="5383" max="5383" width="10.7109375" style="53" customWidth="1"/>
    <col min="5384" max="5384" width="10.28515625" style="53" customWidth="1"/>
    <col min="5385" max="5385" width="10.7109375" style="53" customWidth="1"/>
    <col min="5386" max="5386" width="0.85546875" style="53" customWidth="1"/>
    <col min="5387" max="5387" width="1.7109375" style="53" customWidth="1"/>
    <col min="5388" max="5389" width="10.7109375" style="53" customWidth="1"/>
    <col min="5390" max="5390" width="1.7109375" style="53" customWidth="1"/>
    <col min="5391" max="5391" width="0.85546875" style="53" customWidth="1"/>
    <col min="5392" max="5392" width="9.28515625" style="53" customWidth="1"/>
    <col min="5393" max="5393" width="10.28515625" style="53" bestFit="1" customWidth="1"/>
    <col min="5394" max="5394" width="9.7109375" style="53" bestFit="1" customWidth="1"/>
    <col min="5395" max="5395" width="8.7109375" style="53" bestFit="1" customWidth="1"/>
    <col min="5396" max="5396" width="1.7109375" style="53" customWidth="1"/>
    <col min="5397" max="5397" width="10.28515625" style="53" bestFit="1" customWidth="1"/>
    <col min="5398" max="5398" width="9.7109375" style="53" bestFit="1" customWidth="1"/>
    <col min="5399" max="5399" width="9.28515625" style="53" customWidth="1"/>
    <col min="5400" max="5400" width="1.7109375" style="53" customWidth="1"/>
    <col min="5401" max="5402" width="9.28515625" style="53" customWidth="1"/>
    <col min="5403" max="5403" width="5.7109375" style="53" customWidth="1"/>
    <col min="5404" max="5404" width="10" style="53" customWidth="1"/>
    <col min="5405" max="5405" width="9.85546875" style="53" customWidth="1"/>
    <col min="5406" max="5406" width="10.7109375" style="53" customWidth="1"/>
    <col min="5407" max="5622" width="9.140625" style="53"/>
    <col min="5623" max="5623" width="50.7109375" style="53" customWidth="1"/>
    <col min="5624" max="5624" width="11.7109375" style="53" customWidth="1"/>
    <col min="5625" max="5630" width="10.7109375" style="53" customWidth="1"/>
    <col min="5631" max="5631" width="11.7109375" style="53" customWidth="1"/>
    <col min="5632" max="5632" width="0.85546875" style="53" customWidth="1"/>
    <col min="5633" max="5633" width="1.7109375" style="53" customWidth="1"/>
    <col min="5634" max="5634" width="0.85546875" style="53" customWidth="1"/>
    <col min="5635" max="5635" width="11.7109375" style="53" customWidth="1"/>
    <col min="5636" max="5637" width="10.7109375" style="53" customWidth="1"/>
    <col min="5638" max="5638" width="11.42578125" style="53" customWidth="1"/>
    <col min="5639" max="5639" width="10.7109375" style="53" customWidth="1"/>
    <col min="5640" max="5640" width="10.28515625" style="53" customWidth="1"/>
    <col min="5641" max="5641" width="10.7109375" style="53" customWidth="1"/>
    <col min="5642" max="5642" width="0.85546875" style="53" customWidth="1"/>
    <col min="5643" max="5643" width="1.7109375" style="53" customWidth="1"/>
    <col min="5644" max="5645" width="10.7109375" style="53" customWidth="1"/>
    <col min="5646" max="5646" width="1.7109375" style="53" customWidth="1"/>
    <col min="5647" max="5647" width="0.85546875" style="53" customWidth="1"/>
    <col min="5648" max="5648" width="9.28515625" style="53" customWidth="1"/>
    <col min="5649" max="5649" width="10.28515625" style="53" bestFit="1" customWidth="1"/>
    <col min="5650" max="5650" width="9.7109375" style="53" bestFit="1" customWidth="1"/>
    <col min="5651" max="5651" width="8.7109375" style="53" bestFit="1" customWidth="1"/>
    <col min="5652" max="5652" width="1.7109375" style="53" customWidth="1"/>
    <col min="5653" max="5653" width="10.28515625" style="53" bestFit="1" customWidth="1"/>
    <col min="5654" max="5654" width="9.7109375" style="53" bestFit="1" customWidth="1"/>
    <col min="5655" max="5655" width="9.28515625" style="53" customWidth="1"/>
    <col min="5656" max="5656" width="1.7109375" style="53" customWidth="1"/>
    <col min="5657" max="5658" width="9.28515625" style="53" customWidth="1"/>
    <col min="5659" max="5659" width="5.7109375" style="53" customWidth="1"/>
    <col min="5660" max="5660" width="10" style="53" customWidth="1"/>
    <col min="5661" max="5661" width="9.85546875" style="53" customWidth="1"/>
    <col min="5662" max="5662" width="10.7109375" style="53" customWidth="1"/>
    <col min="5663" max="5878" width="9.140625" style="53"/>
    <col min="5879" max="5879" width="50.7109375" style="53" customWidth="1"/>
    <col min="5880" max="5880" width="11.7109375" style="53" customWidth="1"/>
    <col min="5881" max="5886" width="10.7109375" style="53" customWidth="1"/>
    <col min="5887" max="5887" width="11.7109375" style="53" customWidth="1"/>
    <col min="5888" max="5888" width="0.85546875" style="53" customWidth="1"/>
    <col min="5889" max="5889" width="1.7109375" style="53" customWidth="1"/>
    <col min="5890" max="5890" width="0.85546875" style="53" customWidth="1"/>
    <col min="5891" max="5891" width="11.7109375" style="53" customWidth="1"/>
    <col min="5892" max="5893" width="10.7109375" style="53" customWidth="1"/>
    <col min="5894" max="5894" width="11.42578125" style="53" customWidth="1"/>
    <col min="5895" max="5895" width="10.7109375" style="53" customWidth="1"/>
    <col min="5896" max="5896" width="10.28515625" style="53" customWidth="1"/>
    <col min="5897" max="5897" width="10.7109375" style="53" customWidth="1"/>
    <col min="5898" max="5898" width="0.85546875" style="53" customWidth="1"/>
    <col min="5899" max="5899" width="1.7109375" style="53" customWidth="1"/>
    <col min="5900" max="5901" width="10.7109375" style="53" customWidth="1"/>
    <col min="5902" max="5902" width="1.7109375" style="53" customWidth="1"/>
    <col min="5903" max="5903" width="0.85546875" style="53" customWidth="1"/>
    <col min="5904" max="5904" width="9.28515625" style="53" customWidth="1"/>
    <col min="5905" max="5905" width="10.28515625" style="53" bestFit="1" customWidth="1"/>
    <col min="5906" max="5906" width="9.7109375" style="53" bestFit="1" customWidth="1"/>
    <col min="5907" max="5907" width="8.7109375" style="53" bestFit="1" customWidth="1"/>
    <col min="5908" max="5908" width="1.7109375" style="53" customWidth="1"/>
    <col min="5909" max="5909" width="10.28515625" style="53" bestFit="1" customWidth="1"/>
    <col min="5910" max="5910" width="9.7109375" style="53" bestFit="1" customWidth="1"/>
    <col min="5911" max="5911" width="9.28515625" style="53" customWidth="1"/>
    <col min="5912" max="5912" width="1.7109375" style="53" customWidth="1"/>
    <col min="5913" max="5914" width="9.28515625" style="53" customWidth="1"/>
    <col min="5915" max="5915" width="5.7109375" style="53" customWidth="1"/>
    <col min="5916" max="5916" width="10" style="53" customWidth="1"/>
    <col min="5917" max="5917" width="9.85546875" style="53" customWidth="1"/>
    <col min="5918" max="5918" width="10.7109375" style="53" customWidth="1"/>
    <col min="5919" max="6134" width="9.140625" style="53"/>
    <col min="6135" max="6135" width="50.7109375" style="53" customWidth="1"/>
    <col min="6136" max="6136" width="11.7109375" style="53" customWidth="1"/>
    <col min="6137" max="6142" width="10.7109375" style="53" customWidth="1"/>
    <col min="6143" max="6143" width="11.7109375" style="53" customWidth="1"/>
    <col min="6144" max="6144" width="0.85546875" style="53" customWidth="1"/>
    <col min="6145" max="6145" width="1.7109375" style="53" customWidth="1"/>
    <col min="6146" max="6146" width="0.85546875" style="53" customWidth="1"/>
    <col min="6147" max="6147" width="11.7109375" style="53" customWidth="1"/>
    <col min="6148" max="6149" width="10.7109375" style="53" customWidth="1"/>
    <col min="6150" max="6150" width="11.42578125" style="53" customWidth="1"/>
    <col min="6151" max="6151" width="10.7109375" style="53" customWidth="1"/>
    <col min="6152" max="6152" width="10.28515625" style="53" customWidth="1"/>
    <col min="6153" max="6153" width="10.7109375" style="53" customWidth="1"/>
    <col min="6154" max="6154" width="0.85546875" style="53" customWidth="1"/>
    <col min="6155" max="6155" width="1.7109375" style="53" customWidth="1"/>
    <col min="6156" max="6157" width="10.7109375" style="53" customWidth="1"/>
    <col min="6158" max="6158" width="1.7109375" style="53" customWidth="1"/>
    <col min="6159" max="6159" width="0.85546875" style="53" customWidth="1"/>
    <col min="6160" max="6160" width="9.28515625" style="53" customWidth="1"/>
    <col min="6161" max="6161" width="10.28515625" style="53" bestFit="1" customWidth="1"/>
    <col min="6162" max="6162" width="9.7109375" style="53" bestFit="1" customWidth="1"/>
    <col min="6163" max="6163" width="8.7109375" style="53" bestFit="1" customWidth="1"/>
    <col min="6164" max="6164" width="1.7109375" style="53" customWidth="1"/>
    <col min="6165" max="6165" width="10.28515625" style="53" bestFit="1" customWidth="1"/>
    <col min="6166" max="6166" width="9.7109375" style="53" bestFit="1" customWidth="1"/>
    <col min="6167" max="6167" width="9.28515625" style="53" customWidth="1"/>
    <col min="6168" max="6168" width="1.7109375" style="53" customWidth="1"/>
    <col min="6169" max="6170" width="9.28515625" style="53" customWidth="1"/>
    <col min="6171" max="6171" width="5.7109375" style="53" customWidth="1"/>
    <col min="6172" max="6172" width="10" style="53" customWidth="1"/>
    <col min="6173" max="6173" width="9.85546875" style="53" customWidth="1"/>
    <col min="6174" max="6174" width="10.7109375" style="53" customWidth="1"/>
    <col min="6175" max="6390" width="9.140625" style="53"/>
    <col min="6391" max="6391" width="50.7109375" style="53" customWidth="1"/>
    <col min="6392" max="6392" width="11.7109375" style="53" customWidth="1"/>
    <col min="6393" max="6398" width="10.7109375" style="53" customWidth="1"/>
    <col min="6399" max="6399" width="11.7109375" style="53" customWidth="1"/>
    <col min="6400" max="6400" width="0.85546875" style="53" customWidth="1"/>
    <col min="6401" max="6401" width="1.7109375" style="53" customWidth="1"/>
    <col min="6402" max="6402" width="0.85546875" style="53" customWidth="1"/>
    <col min="6403" max="6403" width="11.7109375" style="53" customWidth="1"/>
    <col min="6404" max="6405" width="10.7109375" style="53" customWidth="1"/>
    <col min="6406" max="6406" width="11.42578125" style="53" customWidth="1"/>
    <col min="6407" max="6407" width="10.7109375" style="53" customWidth="1"/>
    <col min="6408" max="6408" width="10.28515625" style="53" customWidth="1"/>
    <col min="6409" max="6409" width="10.7109375" style="53" customWidth="1"/>
    <col min="6410" max="6410" width="0.85546875" style="53" customWidth="1"/>
    <col min="6411" max="6411" width="1.7109375" style="53" customWidth="1"/>
    <col min="6412" max="6413" width="10.7109375" style="53" customWidth="1"/>
    <col min="6414" max="6414" width="1.7109375" style="53" customWidth="1"/>
    <col min="6415" max="6415" width="0.85546875" style="53" customWidth="1"/>
    <col min="6416" max="6416" width="9.28515625" style="53" customWidth="1"/>
    <col min="6417" max="6417" width="10.28515625" style="53" bestFit="1" customWidth="1"/>
    <col min="6418" max="6418" width="9.7109375" style="53" bestFit="1" customWidth="1"/>
    <col min="6419" max="6419" width="8.7109375" style="53" bestFit="1" customWidth="1"/>
    <col min="6420" max="6420" width="1.7109375" style="53" customWidth="1"/>
    <col min="6421" max="6421" width="10.28515625" style="53" bestFit="1" customWidth="1"/>
    <col min="6422" max="6422" width="9.7109375" style="53" bestFit="1" customWidth="1"/>
    <col min="6423" max="6423" width="9.28515625" style="53" customWidth="1"/>
    <col min="6424" max="6424" width="1.7109375" style="53" customWidth="1"/>
    <col min="6425" max="6426" width="9.28515625" style="53" customWidth="1"/>
    <col min="6427" max="6427" width="5.7109375" style="53" customWidth="1"/>
    <col min="6428" max="6428" width="10" style="53" customWidth="1"/>
    <col min="6429" max="6429" width="9.85546875" style="53" customWidth="1"/>
    <col min="6430" max="6430" width="10.7109375" style="53" customWidth="1"/>
    <col min="6431" max="6646" width="9.140625" style="53"/>
    <col min="6647" max="6647" width="50.7109375" style="53" customWidth="1"/>
    <col min="6648" max="6648" width="11.7109375" style="53" customWidth="1"/>
    <col min="6649" max="6654" width="10.7109375" style="53" customWidth="1"/>
    <col min="6655" max="6655" width="11.7109375" style="53" customWidth="1"/>
    <col min="6656" max="6656" width="0.85546875" style="53" customWidth="1"/>
    <col min="6657" max="6657" width="1.7109375" style="53" customWidth="1"/>
    <col min="6658" max="6658" width="0.85546875" style="53" customWidth="1"/>
    <col min="6659" max="6659" width="11.7109375" style="53" customWidth="1"/>
    <col min="6660" max="6661" width="10.7109375" style="53" customWidth="1"/>
    <col min="6662" max="6662" width="11.42578125" style="53" customWidth="1"/>
    <col min="6663" max="6663" width="10.7109375" style="53" customWidth="1"/>
    <col min="6664" max="6664" width="10.28515625" style="53" customWidth="1"/>
    <col min="6665" max="6665" width="10.7109375" style="53" customWidth="1"/>
    <col min="6666" max="6666" width="0.85546875" style="53" customWidth="1"/>
    <col min="6667" max="6667" width="1.7109375" style="53" customWidth="1"/>
    <col min="6668" max="6669" width="10.7109375" style="53" customWidth="1"/>
    <col min="6670" max="6670" width="1.7109375" style="53" customWidth="1"/>
    <col min="6671" max="6671" width="0.85546875" style="53" customWidth="1"/>
    <col min="6672" max="6672" width="9.28515625" style="53" customWidth="1"/>
    <col min="6673" max="6673" width="10.28515625" style="53" bestFit="1" customWidth="1"/>
    <col min="6674" max="6674" width="9.7109375" style="53" bestFit="1" customWidth="1"/>
    <col min="6675" max="6675" width="8.7109375" style="53" bestFit="1" customWidth="1"/>
    <col min="6676" max="6676" width="1.7109375" style="53" customWidth="1"/>
    <col min="6677" max="6677" width="10.28515625" style="53" bestFit="1" customWidth="1"/>
    <col min="6678" max="6678" width="9.7109375" style="53" bestFit="1" customWidth="1"/>
    <col min="6679" max="6679" width="9.28515625" style="53" customWidth="1"/>
    <col min="6680" max="6680" width="1.7109375" style="53" customWidth="1"/>
    <col min="6681" max="6682" width="9.28515625" style="53" customWidth="1"/>
    <col min="6683" max="6683" width="5.7109375" style="53" customWidth="1"/>
    <col min="6684" max="6684" width="10" style="53" customWidth="1"/>
    <col min="6685" max="6685" width="9.85546875" style="53" customWidth="1"/>
    <col min="6686" max="6686" width="10.7109375" style="53" customWidth="1"/>
    <col min="6687" max="6902" width="9.140625" style="53"/>
    <col min="6903" max="6903" width="50.7109375" style="53" customWidth="1"/>
    <col min="6904" max="6904" width="11.7109375" style="53" customWidth="1"/>
    <col min="6905" max="6910" width="10.7109375" style="53" customWidth="1"/>
    <col min="6911" max="6911" width="11.7109375" style="53" customWidth="1"/>
    <col min="6912" max="6912" width="0.85546875" style="53" customWidth="1"/>
    <col min="6913" max="6913" width="1.7109375" style="53" customWidth="1"/>
    <col min="6914" max="6914" width="0.85546875" style="53" customWidth="1"/>
    <col min="6915" max="6915" width="11.7109375" style="53" customWidth="1"/>
    <col min="6916" max="6917" width="10.7109375" style="53" customWidth="1"/>
    <col min="6918" max="6918" width="11.42578125" style="53" customWidth="1"/>
    <col min="6919" max="6919" width="10.7109375" style="53" customWidth="1"/>
    <col min="6920" max="6920" width="10.28515625" style="53" customWidth="1"/>
    <col min="6921" max="6921" width="10.7109375" style="53" customWidth="1"/>
    <col min="6922" max="6922" width="0.85546875" style="53" customWidth="1"/>
    <col min="6923" max="6923" width="1.7109375" style="53" customWidth="1"/>
    <col min="6924" max="6925" width="10.7109375" style="53" customWidth="1"/>
    <col min="6926" max="6926" width="1.7109375" style="53" customWidth="1"/>
    <col min="6927" max="6927" width="0.85546875" style="53" customWidth="1"/>
    <col min="6928" max="6928" width="9.28515625" style="53" customWidth="1"/>
    <col min="6929" max="6929" width="10.28515625" style="53" bestFit="1" customWidth="1"/>
    <col min="6930" max="6930" width="9.7109375" style="53" bestFit="1" customWidth="1"/>
    <col min="6931" max="6931" width="8.7109375" style="53" bestFit="1" customWidth="1"/>
    <col min="6932" max="6932" width="1.7109375" style="53" customWidth="1"/>
    <col min="6933" max="6933" width="10.28515625" style="53" bestFit="1" customWidth="1"/>
    <col min="6934" max="6934" width="9.7109375" style="53" bestFit="1" customWidth="1"/>
    <col min="6935" max="6935" width="9.28515625" style="53" customWidth="1"/>
    <col min="6936" max="6936" width="1.7109375" style="53" customWidth="1"/>
    <col min="6937" max="6938" width="9.28515625" style="53" customWidth="1"/>
    <col min="6939" max="6939" width="5.7109375" style="53" customWidth="1"/>
    <col min="6940" max="6940" width="10" style="53" customWidth="1"/>
    <col min="6941" max="6941" width="9.85546875" style="53" customWidth="1"/>
    <col min="6942" max="6942" width="10.7109375" style="53" customWidth="1"/>
    <col min="6943" max="7158" width="9.140625" style="53"/>
    <col min="7159" max="7159" width="50.7109375" style="53" customWidth="1"/>
    <col min="7160" max="7160" width="11.7109375" style="53" customWidth="1"/>
    <col min="7161" max="7166" width="10.7109375" style="53" customWidth="1"/>
    <col min="7167" max="7167" width="11.7109375" style="53" customWidth="1"/>
    <col min="7168" max="7168" width="0.85546875" style="53" customWidth="1"/>
    <col min="7169" max="7169" width="1.7109375" style="53" customWidth="1"/>
    <col min="7170" max="7170" width="0.85546875" style="53" customWidth="1"/>
    <col min="7171" max="7171" width="11.7109375" style="53" customWidth="1"/>
    <col min="7172" max="7173" width="10.7109375" style="53" customWidth="1"/>
    <col min="7174" max="7174" width="11.42578125" style="53" customWidth="1"/>
    <col min="7175" max="7175" width="10.7109375" style="53" customWidth="1"/>
    <col min="7176" max="7176" width="10.28515625" style="53" customWidth="1"/>
    <col min="7177" max="7177" width="10.7109375" style="53" customWidth="1"/>
    <col min="7178" max="7178" width="0.85546875" style="53" customWidth="1"/>
    <col min="7179" max="7179" width="1.7109375" style="53" customWidth="1"/>
    <col min="7180" max="7181" width="10.7109375" style="53" customWidth="1"/>
    <col min="7182" max="7182" width="1.7109375" style="53" customWidth="1"/>
    <col min="7183" max="7183" width="0.85546875" style="53" customWidth="1"/>
    <col min="7184" max="7184" width="9.28515625" style="53" customWidth="1"/>
    <col min="7185" max="7185" width="10.28515625" style="53" bestFit="1" customWidth="1"/>
    <col min="7186" max="7186" width="9.7109375" style="53" bestFit="1" customWidth="1"/>
    <col min="7187" max="7187" width="8.7109375" style="53" bestFit="1" customWidth="1"/>
    <col min="7188" max="7188" width="1.7109375" style="53" customWidth="1"/>
    <col min="7189" max="7189" width="10.28515625" style="53" bestFit="1" customWidth="1"/>
    <col min="7190" max="7190" width="9.7109375" style="53" bestFit="1" customWidth="1"/>
    <col min="7191" max="7191" width="9.28515625" style="53" customWidth="1"/>
    <col min="7192" max="7192" width="1.7109375" style="53" customWidth="1"/>
    <col min="7193" max="7194" width="9.28515625" style="53" customWidth="1"/>
    <col min="7195" max="7195" width="5.7109375" style="53" customWidth="1"/>
    <col min="7196" max="7196" width="10" style="53" customWidth="1"/>
    <col min="7197" max="7197" width="9.85546875" style="53" customWidth="1"/>
    <col min="7198" max="7198" width="10.7109375" style="53" customWidth="1"/>
    <col min="7199" max="7414" width="9.140625" style="53"/>
    <col min="7415" max="7415" width="50.7109375" style="53" customWidth="1"/>
    <col min="7416" max="7416" width="11.7109375" style="53" customWidth="1"/>
    <col min="7417" max="7422" width="10.7109375" style="53" customWidth="1"/>
    <col min="7423" max="7423" width="11.7109375" style="53" customWidth="1"/>
    <col min="7424" max="7424" width="0.85546875" style="53" customWidth="1"/>
    <col min="7425" max="7425" width="1.7109375" style="53" customWidth="1"/>
    <col min="7426" max="7426" width="0.85546875" style="53" customWidth="1"/>
    <col min="7427" max="7427" width="11.7109375" style="53" customWidth="1"/>
    <col min="7428" max="7429" width="10.7109375" style="53" customWidth="1"/>
    <col min="7430" max="7430" width="11.42578125" style="53" customWidth="1"/>
    <col min="7431" max="7431" width="10.7109375" style="53" customWidth="1"/>
    <col min="7432" max="7432" width="10.28515625" style="53" customWidth="1"/>
    <col min="7433" max="7433" width="10.7109375" style="53" customWidth="1"/>
    <col min="7434" max="7434" width="0.85546875" style="53" customWidth="1"/>
    <col min="7435" max="7435" width="1.7109375" style="53" customWidth="1"/>
    <col min="7436" max="7437" width="10.7109375" style="53" customWidth="1"/>
    <col min="7438" max="7438" width="1.7109375" style="53" customWidth="1"/>
    <col min="7439" max="7439" width="0.85546875" style="53" customWidth="1"/>
    <col min="7440" max="7440" width="9.28515625" style="53" customWidth="1"/>
    <col min="7441" max="7441" width="10.28515625" style="53" bestFit="1" customWidth="1"/>
    <col min="7442" max="7442" width="9.7109375" style="53" bestFit="1" customWidth="1"/>
    <col min="7443" max="7443" width="8.7109375" style="53" bestFit="1" customWidth="1"/>
    <col min="7444" max="7444" width="1.7109375" style="53" customWidth="1"/>
    <col min="7445" max="7445" width="10.28515625" style="53" bestFit="1" customWidth="1"/>
    <col min="7446" max="7446" width="9.7109375" style="53" bestFit="1" customWidth="1"/>
    <col min="7447" max="7447" width="9.28515625" style="53" customWidth="1"/>
    <col min="7448" max="7448" width="1.7109375" style="53" customWidth="1"/>
    <col min="7449" max="7450" width="9.28515625" style="53" customWidth="1"/>
    <col min="7451" max="7451" width="5.7109375" style="53" customWidth="1"/>
    <col min="7452" max="7452" width="10" style="53" customWidth="1"/>
    <col min="7453" max="7453" width="9.85546875" style="53" customWidth="1"/>
    <col min="7454" max="7454" width="10.7109375" style="53" customWidth="1"/>
    <col min="7455" max="7670" width="9.140625" style="53"/>
    <col min="7671" max="7671" width="50.7109375" style="53" customWidth="1"/>
    <col min="7672" max="7672" width="11.7109375" style="53" customWidth="1"/>
    <col min="7673" max="7678" width="10.7109375" style="53" customWidth="1"/>
    <col min="7679" max="7679" width="11.7109375" style="53" customWidth="1"/>
    <col min="7680" max="7680" width="0.85546875" style="53" customWidth="1"/>
    <col min="7681" max="7681" width="1.7109375" style="53" customWidth="1"/>
    <col min="7682" max="7682" width="0.85546875" style="53" customWidth="1"/>
    <col min="7683" max="7683" width="11.7109375" style="53" customWidth="1"/>
    <col min="7684" max="7685" width="10.7109375" style="53" customWidth="1"/>
    <col min="7686" max="7686" width="11.42578125" style="53" customWidth="1"/>
    <col min="7687" max="7687" width="10.7109375" style="53" customWidth="1"/>
    <col min="7688" max="7688" width="10.28515625" style="53" customWidth="1"/>
    <col min="7689" max="7689" width="10.7109375" style="53" customWidth="1"/>
    <col min="7690" max="7690" width="0.85546875" style="53" customWidth="1"/>
    <col min="7691" max="7691" width="1.7109375" style="53" customWidth="1"/>
    <col min="7692" max="7693" width="10.7109375" style="53" customWidth="1"/>
    <col min="7694" max="7694" width="1.7109375" style="53" customWidth="1"/>
    <col min="7695" max="7695" width="0.85546875" style="53" customWidth="1"/>
    <col min="7696" max="7696" width="9.28515625" style="53" customWidth="1"/>
    <col min="7697" max="7697" width="10.28515625" style="53" bestFit="1" customWidth="1"/>
    <col min="7698" max="7698" width="9.7109375" style="53" bestFit="1" customWidth="1"/>
    <col min="7699" max="7699" width="8.7109375" style="53" bestFit="1" customWidth="1"/>
    <col min="7700" max="7700" width="1.7109375" style="53" customWidth="1"/>
    <col min="7701" max="7701" width="10.28515625" style="53" bestFit="1" customWidth="1"/>
    <col min="7702" max="7702" width="9.7109375" style="53" bestFit="1" customWidth="1"/>
    <col min="7703" max="7703" width="9.28515625" style="53" customWidth="1"/>
    <col min="7704" max="7704" width="1.7109375" style="53" customWidth="1"/>
    <col min="7705" max="7706" width="9.28515625" style="53" customWidth="1"/>
    <col min="7707" max="7707" width="5.7109375" style="53" customWidth="1"/>
    <col min="7708" max="7708" width="10" style="53" customWidth="1"/>
    <col min="7709" max="7709" width="9.85546875" style="53" customWidth="1"/>
    <col min="7710" max="7710" width="10.7109375" style="53" customWidth="1"/>
    <col min="7711" max="7926" width="9.140625" style="53"/>
    <col min="7927" max="7927" width="50.7109375" style="53" customWidth="1"/>
    <col min="7928" max="7928" width="11.7109375" style="53" customWidth="1"/>
    <col min="7929" max="7934" width="10.7109375" style="53" customWidth="1"/>
    <col min="7935" max="7935" width="11.7109375" style="53" customWidth="1"/>
    <col min="7936" max="7936" width="0.85546875" style="53" customWidth="1"/>
    <col min="7937" max="7937" width="1.7109375" style="53" customWidth="1"/>
    <col min="7938" max="7938" width="0.85546875" style="53" customWidth="1"/>
    <col min="7939" max="7939" width="11.7109375" style="53" customWidth="1"/>
    <col min="7940" max="7941" width="10.7109375" style="53" customWidth="1"/>
    <col min="7942" max="7942" width="11.42578125" style="53" customWidth="1"/>
    <col min="7943" max="7943" width="10.7109375" style="53" customWidth="1"/>
    <col min="7944" max="7944" width="10.28515625" style="53" customWidth="1"/>
    <col min="7945" max="7945" width="10.7109375" style="53" customWidth="1"/>
    <col min="7946" max="7946" width="0.85546875" style="53" customWidth="1"/>
    <col min="7947" max="7947" width="1.7109375" style="53" customWidth="1"/>
    <col min="7948" max="7949" width="10.7109375" style="53" customWidth="1"/>
    <col min="7950" max="7950" width="1.7109375" style="53" customWidth="1"/>
    <col min="7951" max="7951" width="0.85546875" style="53" customWidth="1"/>
    <col min="7952" max="7952" width="9.28515625" style="53" customWidth="1"/>
    <col min="7953" max="7953" width="10.28515625" style="53" bestFit="1" customWidth="1"/>
    <col min="7954" max="7954" width="9.7109375" style="53" bestFit="1" customWidth="1"/>
    <col min="7955" max="7955" width="8.7109375" style="53" bestFit="1" customWidth="1"/>
    <col min="7956" max="7956" width="1.7109375" style="53" customWidth="1"/>
    <col min="7957" max="7957" width="10.28515625" style="53" bestFit="1" customWidth="1"/>
    <col min="7958" max="7958" width="9.7109375" style="53" bestFit="1" customWidth="1"/>
    <col min="7959" max="7959" width="9.28515625" style="53" customWidth="1"/>
    <col min="7960" max="7960" width="1.7109375" style="53" customWidth="1"/>
    <col min="7961" max="7962" width="9.28515625" style="53" customWidth="1"/>
    <col min="7963" max="7963" width="5.7109375" style="53" customWidth="1"/>
    <col min="7964" max="7964" width="10" style="53" customWidth="1"/>
    <col min="7965" max="7965" width="9.85546875" style="53" customWidth="1"/>
    <col min="7966" max="7966" width="10.7109375" style="53" customWidth="1"/>
    <col min="7967" max="8182" width="9.140625" style="53"/>
    <col min="8183" max="8183" width="50.7109375" style="53" customWidth="1"/>
    <col min="8184" max="8184" width="11.7109375" style="53" customWidth="1"/>
    <col min="8185" max="8190" width="10.7109375" style="53" customWidth="1"/>
    <col min="8191" max="8191" width="11.7109375" style="53" customWidth="1"/>
    <col min="8192" max="8192" width="0.85546875" style="53" customWidth="1"/>
    <col min="8193" max="8193" width="1.7109375" style="53" customWidth="1"/>
    <col min="8194" max="8194" width="0.85546875" style="53" customWidth="1"/>
    <col min="8195" max="8195" width="11.7109375" style="53" customWidth="1"/>
    <col min="8196" max="8197" width="10.7109375" style="53" customWidth="1"/>
    <col min="8198" max="8198" width="11.42578125" style="53" customWidth="1"/>
    <col min="8199" max="8199" width="10.7109375" style="53" customWidth="1"/>
    <col min="8200" max="8200" width="10.28515625" style="53" customWidth="1"/>
    <col min="8201" max="8201" width="10.7109375" style="53" customWidth="1"/>
    <col min="8202" max="8202" width="0.85546875" style="53" customWidth="1"/>
    <col min="8203" max="8203" width="1.7109375" style="53" customWidth="1"/>
    <col min="8204" max="8205" width="10.7109375" style="53" customWidth="1"/>
    <col min="8206" max="8206" width="1.7109375" style="53" customWidth="1"/>
    <col min="8207" max="8207" width="0.85546875" style="53" customWidth="1"/>
    <col min="8208" max="8208" width="9.28515625" style="53" customWidth="1"/>
    <col min="8209" max="8209" width="10.28515625" style="53" bestFit="1" customWidth="1"/>
    <col min="8210" max="8210" width="9.7109375" style="53" bestFit="1" customWidth="1"/>
    <col min="8211" max="8211" width="8.7109375" style="53" bestFit="1" customWidth="1"/>
    <col min="8212" max="8212" width="1.7109375" style="53" customWidth="1"/>
    <col min="8213" max="8213" width="10.28515625" style="53" bestFit="1" customWidth="1"/>
    <col min="8214" max="8214" width="9.7109375" style="53" bestFit="1" customWidth="1"/>
    <col min="8215" max="8215" width="9.28515625" style="53" customWidth="1"/>
    <col min="8216" max="8216" width="1.7109375" style="53" customWidth="1"/>
    <col min="8217" max="8218" width="9.28515625" style="53" customWidth="1"/>
    <col min="8219" max="8219" width="5.7109375" style="53" customWidth="1"/>
    <col min="8220" max="8220" width="10" style="53" customWidth="1"/>
    <col min="8221" max="8221" width="9.85546875" style="53" customWidth="1"/>
    <col min="8222" max="8222" width="10.7109375" style="53" customWidth="1"/>
    <col min="8223" max="8438" width="9.140625" style="53"/>
    <col min="8439" max="8439" width="50.7109375" style="53" customWidth="1"/>
    <col min="8440" max="8440" width="11.7109375" style="53" customWidth="1"/>
    <col min="8441" max="8446" width="10.7109375" style="53" customWidth="1"/>
    <col min="8447" max="8447" width="11.7109375" style="53" customWidth="1"/>
    <col min="8448" max="8448" width="0.85546875" style="53" customWidth="1"/>
    <col min="8449" max="8449" width="1.7109375" style="53" customWidth="1"/>
    <col min="8450" max="8450" width="0.85546875" style="53" customWidth="1"/>
    <col min="8451" max="8451" width="11.7109375" style="53" customWidth="1"/>
    <col min="8452" max="8453" width="10.7109375" style="53" customWidth="1"/>
    <col min="8454" max="8454" width="11.42578125" style="53" customWidth="1"/>
    <col min="8455" max="8455" width="10.7109375" style="53" customWidth="1"/>
    <col min="8456" max="8456" width="10.28515625" style="53" customWidth="1"/>
    <col min="8457" max="8457" width="10.7109375" style="53" customWidth="1"/>
    <col min="8458" max="8458" width="0.85546875" style="53" customWidth="1"/>
    <col min="8459" max="8459" width="1.7109375" style="53" customWidth="1"/>
    <col min="8460" max="8461" width="10.7109375" style="53" customWidth="1"/>
    <col min="8462" max="8462" width="1.7109375" style="53" customWidth="1"/>
    <col min="8463" max="8463" width="0.85546875" style="53" customWidth="1"/>
    <col min="8464" max="8464" width="9.28515625" style="53" customWidth="1"/>
    <col min="8465" max="8465" width="10.28515625" style="53" bestFit="1" customWidth="1"/>
    <col min="8466" max="8466" width="9.7109375" style="53" bestFit="1" customWidth="1"/>
    <col min="8467" max="8467" width="8.7109375" style="53" bestFit="1" customWidth="1"/>
    <col min="8468" max="8468" width="1.7109375" style="53" customWidth="1"/>
    <col min="8469" max="8469" width="10.28515625" style="53" bestFit="1" customWidth="1"/>
    <col min="8470" max="8470" width="9.7109375" style="53" bestFit="1" customWidth="1"/>
    <col min="8471" max="8471" width="9.28515625" style="53" customWidth="1"/>
    <col min="8472" max="8472" width="1.7109375" style="53" customWidth="1"/>
    <col min="8473" max="8474" width="9.28515625" style="53" customWidth="1"/>
    <col min="8475" max="8475" width="5.7109375" style="53" customWidth="1"/>
    <col min="8476" max="8476" width="10" style="53" customWidth="1"/>
    <col min="8477" max="8477" width="9.85546875" style="53" customWidth="1"/>
    <col min="8478" max="8478" width="10.7109375" style="53" customWidth="1"/>
    <col min="8479" max="8694" width="9.140625" style="53"/>
    <col min="8695" max="8695" width="50.7109375" style="53" customWidth="1"/>
    <col min="8696" max="8696" width="11.7109375" style="53" customWidth="1"/>
    <col min="8697" max="8702" width="10.7109375" style="53" customWidth="1"/>
    <col min="8703" max="8703" width="11.7109375" style="53" customWidth="1"/>
    <col min="8704" max="8704" width="0.85546875" style="53" customWidth="1"/>
    <col min="8705" max="8705" width="1.7109375" style="53" customWidth="1"/>
    <col min="8706" max="8706" width="0.85546875" style="53" customWidth="1"/>
    <col min="8707" max="8707" width="11.7109375" style="53" customWidth="1"/>
    <col min="8708" max="8709" width="10.7109375" style="53" customWidth="1"/>
    <col min="8710" max="8710" width="11.42578125" style="53" customWidth="1"/>
    <col min="8711" max="8711" width="10.7109375" style="53" customWidth="1"/>
    <col min="8712" max="8712" width="10.28515625" style="53" customWidth="1"/>
    <col min="8713" max="8713" width="10.7109375" style="53" customWidth="1"/>
    <col min="8714" max="8714" width="0.85546875" style="53" customWidth="1"/>
    <col min="8715" max="8715" width="1.7109375" style="53" customWidth="1"/>
    <col min="8716" max="8717" width="10.7109375" style="53" customWidth="1"/>
    <col min="8718" max="8718" width="1.7109375" style="53" customWidth="1"/>
    <col min="8719" max="8719" width="0.85546875" style="53" customWidth="1"/>
    <col min="8720" max="8720" width="9.28515625" style="53" customWidth="1"/>
    <col min="8721" max="8721" width="10.28515625" style="53" bestFit="1" customWidth="1"/>
    <col min="8722" max="8722" width="9.7109375" style="53" bestFit="1" customWidth="1"/>
    <col min="8723" max="8723" width="8.7109375" style="53" bestFit="1" customWidth="1"/>
    <col min="8724" max="8724" width="1.7109375" style="53" customWidth="1"/>
    <col min="8725" max="8725" width="10.28515625" style="53" bestFit="1" customWidth="1"/>
    <col min="8726" max="8726" width="9.7109375" style="53" bestFit="1" customWidth="1"/>
    <col min="8727" max="8727" width="9.28515625" style="53" customWidth="1"/>
    <col min="8728" max="8728" width="1.7109375" style="53" customWidth="1"/>
    <col min="8729" max="8730" width="9.28515625" style="53" customWidth="1"/>
    <col min="8731" max="8731" width="5.7109375" style="53" customWidth="1"/>
    <col min="8732" max="8732" width="10" style="53" customWidth="1"/>
    <col min="8733" max="8733" width="9.85546875" style="53" customWidth="1"/>
    <col min="8734" max="8734" width="10.7109375" style="53" customWidth="1"/>
    <col min="8735" max="8950" width="9.140625" style="53"/>
    <col min="8951" max="8951" width="50.7109375" style="53" customWidth="1"/>
    <col min="8952" max="8952" width="11.7109375" style="53" customWidth="1"/>
    <col min="8953" max="8958" width="10.7109375" style="53" customWidth="1"/>
    <col min="8959" max="8959" width="11.7109375" style="53" customWidth="1"/>
    <col min="8960" max="8960" width="0.85546875" style="53" customWidth="1"/>
    <col min="8961" max="8961" width="1.7109375" style="53" customWidth="1"/>
    <col min="8962" max="8962" width="0.85546875" style="53" customWidth="1"/>
    <col min="8963" max="8963" width="11.7109375" style="53" customWidth="1"/>
    <col min="8964" max="8965" width="10.7109375" style="53" customWidth="1"/>
    <col min="8966" max="8966" width="11.42578125" style="53" customWidth="1"/>
    <col min="8967" max="8967" width="10.7109375" style="53" customWidth="1"/>
    <col min="8968" max="8968" width="10.28515625" style="53" customWidth="1"/>
    <col min="8969" max="8969" width="10.7109375" style="53" customWidth="1"/>
    <col min="8970" max="8970" width="0.85546875" style="53" customWidth="1"/>
    <col min="8971" max="8971" width="1.7109375" style="53" customWidth="1"/>
    <col min="8972" max="8973" width="10.7109375" style="53" customWidth="1"/>
    <col min="8974" max="8974" width="1.7109375" style="53" customWidth="1"/>
    <col min="8975" max="8975" width="0.85546875" style="53" customWidth="1"/>
    <col min="8976" max="8976" width="9.28515625" style="53" customWidth="1"/>
    <col min="8977" max="8977" width="10.28515625" style="53" bestFit="1" customWidth="1"/>
    <col min="8978" max="8978" width="9.7109375" style="53" bestFit="1" customWidth="1"/>
    <col min="8979" max="8979" width="8.7109375" style="53" bestFit="1" customWidth="1"/>
    <col min="8980" max="8980" width="1.7109375" style="53" customWidth="1"/>
    <col min="8981" max="8981" width="10.28515625" style="53" bestFit="1" customWidth="1"/>
    <col min="8982" max="8982" width="9.7109375" style="53" bestFit="1" customWidth="1"/>
    <col min="8983" max="8983" width="9.28515625" style="53" customWidth="1"/>
    <col min="8984" max="8984" width="1.7109375" style="53" customWidth="1"/>
    <col min="8985" max="8986" width="9.28515625" style="53" customWidth="1"/>
    <col min="8987" max="8987" width="5.7109375" style="53" customWidth="1"/>
    <col min="8988" max="8988" width="10" style="53" customWidth="1"/>
    <col min="8989" max="8989" width="9.85546875" style="53" customWidth="1"/>
    <col min="8990" max="8990" width="10.7109375" style="53" customWidth="1"/>
    <col min="8991" max="9206" width="9.140625" style="53"/>
    <col min="9207" max="9207" width="50.7109375" style="53" customWidth="1"/>
    <col min="9208" max="9208" width="11.7109375" style="53" customWidth="1"/>
    <col min="9209" max="9214" width="10.7109375" style="53" customWidth="1"/>
    <col min="9215" max="9215" width="11.7109375" style="53" customWidth="1"/>
    <col min="9216" max="9216" width="0.85546875" style="53" customWidth="1"/>
    <col min="9217" max="9217" width="1.7109375" style="53" customWidth="1"/>
    <col min="9218" max="9218" width="0.85546875" style="53" customWidth="1"/>
    <col min="9219" max="9219" width="11.7109375" style="53" customWidth="1"/>
    <col min="9220" max="9221" width="10.7109375" style="53" customWidth="1"/>
    <col min="9222" max="9222" width="11.42578125" style="53" customWidth="1"/>
    <col min="9223" max="9223" width="10.7109375" style="53" customWidth="1"/>
    <col min="9224" max="9224" width="10.28515625" style="53" customWidth="1"/>
    <col min="9225" max="9225" width="10.7109375" style="53" customWidth="1"/>
    <col min="9226" max="9226" width="0.85546875" style="53" customWidth="1"/>
    <col min="9227" max="9227" width="1.7109375" style="53" customWidth="1"/>
    <col min="9228" max="9229" width="10.7109375" style="53" customWidth="1"/>
    <col min="9230" max="9230" width="1.7109375" style="53" customWidth="1"/>
    <col min="9231" max="9231" width="0.85546875" style="53" customWidth="1"/>
    <col min="9232" max="9232" width="9.28515625" style="53" customWidth="1"/>
    <col min="9233" max="9233" width="10.28515625" style="53" bestFit="1" customWidth="1"/>
    <col min="9234" max="9234" width="9.7109375" style="53" bestFit="1" customWidth="1"/>
    <col min="9235" max="9235" width="8.7109375" style="53" bestFit="1" customWidth="1"/>
    <col min="9236" max="9236" width="1.7109375" style="53" customWidth="1"/>
    <col min="9237" max="9237" width="10.28515625" style="53" bestFit="1" customWidth="1"/>
    <col min="9238" max="9238" width="9.7109375" style="53" bestFit="1" customWidth="1"/>
    <col min="9239" max="9239" width="9.28515625" style="53" customWidth="1"/>
    <col min="9240" max="9240" width="1.7109375" style="53" customWidth="1"/>
    <col min="9241" max="9242" width="9.28515625" style="53" customWidth="1"/>
    <col min="9243" max="9243" width="5.7109375" style="53" customWidth="1"/>
    <col min="9244" max="9244" width="10" style="53" customWidth="1"/>
    <col min="9245" max="9245" width="9.85546875" style="53" customWidth="1"/>
    <col min="9246" max="9246" width="10.7109375" style="53" customWidth="1"/>
    <col min="9247" max="9462" width="9.140625" style="53"/>
    <col min="9463" max="9463" width="50.7109375" style="53" customWidth="1"/>
    <col min="9464" max="9464" width="11.7109375" style="53" customWidth="1"/>
    <col min="9465" max="9470" width="10.7109375" style="53" customWidth="1"/>
    <col min="9471" max="9471" width="11.7109375" style="53" customWidth="1"/>
    <col min="9472" max="9472" width="0.85546875" style="53" customWidth="1"/>
    <col min="9473" max="9473" width="1.7109375" style="53" customWidth="1"/>
    <col min="9474" max="9474" width="0.85546875" style="53" customWidth="1"/>
    <col min="9475" max="9475" width="11.7109375" style="53" customWidth="1"/>
    <col min="9476" max="9477" width="10.7109375" style="53" customWidth="1"/>
    <col min="9478" max="9478" width="11.42578125" style="53" customWidth="1"/>
    <col min="9479" max="9479" width="10.7109375" style="53" customWidth="1"/>
    <col min="9480" max="9480" width="10.28515625" style="53" customWidth="1"/>
    <col min="9481" max="9481" width="10.7109375" style="53" customWidth="1"/>
    <col min="9482" max="9482" width="0.85546875" style="53" customWidth="1"/>
    <col min="9483" max="9483" width="1.7109375" style="53" customWidth="1"/>
    <col min="9484" max="9485" width="10.7109375" style="53" customWidth="1"/>
    <col min="9486" max="9486" width="1.7109375" style="53" customWidth="1"/>
    <col min="9487" max="9487" width="0.85546875" style="53" customWidth="1"/>
    <col min="9488" max="9488" width="9.28515625" style="53" customWidth="1"/>
    <col min="9489" max="9489" width="10.28515625" style="53" bestFit="1" customWidth="1"/>
    <col min="9490" max="9490" width="9.7109375" style="53" bestFit="1" customWidth="1"/>
    <col min="9491" max="9491" width="8.7109375" style="53" bestFit="1" customWidth="1"/>
    <col min="9492" max="9492" width="1.7109375" style="53" customWidth="1"/>
    <col min="9493" max="9493" width="10.28515625" style="53" bestFit="1" customWidth="1"/>
    <col min="9494" max="9494" width="9.7109375" style="53" bestFit="1" customWidth="1"/>
    <col min="9495" max="9495" width="9.28515625" style="53" customWidth="1"/>
    <col min="9496" max="9496" width="1.7109375" style="53" customWidth="1"/>
    <col min="9497" max="9498" width="9.28515625" style="53" customWidth="1"/>
    <col min="9499" max="9499" width="5.7109375" style="53" customWidth="1"/>
    <col min="9500" max="9500" width="10" style="53" customWidth="1"/>
    <col min="9501" max="9501" width="9.85546875" style="53" customWidth="1"/>
    <col min="9502" max="9502" width="10.7109375" style="53" customWidth="1"/>
    <col min="9503" max="9718" width="9.140625" style="53"/>
    <col min="9719" max="9719" width="50.7109375" style="53" customWidth="1"/>
    <col min="9720" max="9720" width="11.7109375" style="53" customWidth="1"/>
    <col min="9721" max="9726" width="10.7109375" style="53" customWidth="1"/>
    <col min="9727" max="9727" width="11.7109375" style="53" customWidth="1"/>
    <col min="9728" max="9728" width="0.85546875" style="53" customWidth="1"/>
    <col min="9729" max="9729" width="1.7109375" style="53" customWidth="1"/>
    <col min="9730" max="9730" width="0.85546875" style="53" customWidth="1"/>
    <col min="9731" max="9731" width="11.7109375" style="53" customWidth="1"/>
    <col min="9732" max="9733" width="10.7109375" style="53" customWidth="1"/>
    <col min="9734" max="9734" width="11.42578125" style="53" customWidth="1"/>
    <col min="9735" max="9735" width="10.7109375" style="53" customWidth="1"/>
    <col min="9736" max="9736" width="10.28515625" style="53" customWidth="1"/>
    <col min="9737" max="9737" width="10.7109375" style="53" customWidth="1"/>
    <col min="9738" max="9738" width="0.85546875" style="53" customWidth="1"/>
    <col min="9739" max="9739" width="1.7109375" style="53" customWidth="1"/>
    <col min="9740" max="9741" width="10.7109375" style="53" customWidth="1"/>
    <col min="9742" max="9742" width="1.7109375" style="53" customWidth="1"/>
    <col min="9743" max="9743" width="0.85546875" style="53" customWidth="1"/>
    <col min="9744" max="9744" width="9.28515625" style="53" customWidth="1"/>
    <col min="9745" max="9745" width="10.28515625" style="53" bestFit="1" customWidth="1"/>
    <col min="9746" max="9746" width="9.7109375" style="53" bestFit="1" customWidth="1"/>
    <col min="9747" max="9747" width="8.7109375" style="53" bestFit="1" customWidth="1"/>
    <col min="9748" max="9748" width="1.7109375" style="53" customWidth="1"/>
    <col min="9749" max="9749" width="10.28515625" style="53" bestFit="1" customWidth="1"/>
    <col min="9750" max="9750" width="9.7109375" style="53" bestFit="1" customWidth="1"/>
    <col min="9751" max="9751" width="9.28515625" style="53" customWidth="1"/>
    <col min="9752" max="9752" width="1.7109375" style="53" customWidth="1"/>
    <col min="9753" max="9754" width="9.28515625" style="53" customWidth="1"/>
    <col min="9755" max="9755" width="5.7109375" style="53" customWidth="1"/>
    <col min="9756" max="9756" width="10" style="53" customWidth="1"/>
    <col min="9757" max="9757" width="9.85546875" style="53" customWidth="1"/>
    <col min="9758" max="9758" width="10.7109375" style="53" customWidth="1"/>
    <col min="9759" max="9974" width="9.140625" style="53"/>
    <col min="9975" max="9975" width="50.7109375" style="53" customWidth="1"/>
    <col min="9976" max="9976" width="11.7109375" style="53" customWidth="1"/>
    <col min="9977" max="9982" width="10.7109375" style="53" customWidth="1"/>
    <col min="9983" max="9983" width="11.7109375" style="53" customWidth="1"/>
    <col min="9984" max="9984" width="0.85546875" style="53" customWidth="1"/>
    <col min="9985" max="9985" width="1.7109375" style="53" customWidth="1"/>
    <col min="9986" max="9986" width="0.85546875" style="53" customWidth="1"/>
    <col min="9987" max="9987" width="11.7109375" style="53" customWidth="1"/>
    <col min="9988" max="9989" width="10.7109375" style="53" customWidth="1"/>
    <col min="9990" max="9990" width="11.42578125" style="53" customWidth="1"/>
    <col min="9991" max="9991" width="10.7109375" style="53" customWidth="1"/>
    <col min="9992" max="9992" width="10.28515625" style="53" customWidth="1"/>
    <col min="9993" max="9993" width="10.7109375" style="53" customWidth="1"/>
    <col min="9994" max="9994" width="0.85546875" style="53" customWidth="1"/>
    <col min="9995" max="9995" width="1.7109375" style="53" customWidth="1"/>
    <col min="9996" max="9997" width="10.7109375" style="53" customWidth="1"/>
    <col min="9998" max="9998" width="1.7109375" style="53" customWidth="1"/>
    <col min="9999" max="9999" width="0.85546875" style="53" customWidth="1"/>
    <col min="10000" max="10000" width="9.28515625" style="53" customWidth="1"/>
    <col min="10001" max="10001" width="10.28515625" style="53" bestFit="1" customWidth="1"/>
    <col min="10002" max="10002" width="9.7109375" style="53" bestFit="1" customWidth="1"/>
    <col min="10003" max="10003" width="8.7109375" style="53" bestFit="1" customWidth="1"/>
    <col min="10004" max="10004" width="1.7109375" style="53" customWidth="1"/>
    <col min="10005" max="10005" width="10.28515625" style="53" bestFit="1" customWidth="1"/>
    <col min="10006" max="10006" width="9.7109375" style="53" bestFit="1" customWidth="1"/>
    <col min="10007" max="10007" width="9.28515625" style="53" customWidth="1"/>
    <col min="10008" max="10008" width="1.7109375" style="53" customWidth="1"/>
    <col min="10009" max="10010" width="9.28515625" style="53" customWidth="1"/>
    <col min="10011" max="10011" width="5.7109375" style="53" customWidth="1"/>
    <col min="10012" max="10012" width="10" style="53" customWidth="1"/>
    <col min="10013" max="10013" width="9.85546875" style="53" customWidth="1"/>
    <col min="10014" max="10014" width="10.7109375" style="53" customWidth="1"/>
    <col min="10015" max="10230" width="9.140625" style="53"/>
    <col min="10231" max="10231" width="50.7109375" style="53" customWidth="1"/>
    <col min="10232" max="10232" width="11.7109375" style="53" customWidth="1"/>
    <col min="10233" max="10238" width="10.7109375" style="53" customWidth="1"/>
    <col min="10239" max="10239" width="11.7109375" style="53" customWidth="1"/>
    <col min="10240" max="10240" width="0.85546875" style="53" customWidth="1"/>
    <col min="10241" max="10241" width="1.7109375" style="53" customWidth="1"/>
    <col min="10242" max="10242" width="0.85546875" style="53" customWidth="1"/>
    <col min="10243" max="10243" width="11.7109375" style="53" customWidth="1"/>
    <col min="10244" max="10245" width="10.7109375" style="53" customWidth="1"/>
    <col min="10246" max="10246" width="11.42578125" style="53" customWidth="1"/>
    <col min="10247" max="10247" width="10.7109375" style="53" customWidth="1"/>
    <col min="10248" max="10248" width="10.28515625" style="53" customWidth="1"/>
    <col min="10249" max="10249" width="10.7109375" style="53" customWidth="1"/>
    <col min="10250" max="10250" width="0.85546875" style="53" customWidth="1"/>
    <col min="10251" max="10251" width="1.7109375" style="53" customWidth="1"/>
    <col min="10252" max="10253" width="10.7109375" style="53" customWidth="1"/>
    <col min="10254" max="10254" width="1.7109375" style="53" customWidth="1"/>
    <col min="10255" max="10255" width="0.85546875" style="53" customWidth="1"/>
    <col min="10256" max="10256" width="9.28515625" style="53" customWidth="1"/>
    <col min="10257" max="10257" width="10.28515625" style="53" bestFit="1" customWidth="1"/>
    <col min="10258" max="10258" width="9.7109375" style="53" bestFit="1" customWidth="1"/>
    <col min="10259" max="10259" width="8.7109375" style="53" bestFit="1" customWidth="1"/>
    <col min="10260" max="10260" width="1.7109375" style="53" customWidth="1"/>
    <col min="10261" max="10261" width="10.28515625" style="53" bestFit="1" customWidth="1"/>
    <col min="10262" max="10262" width="9.7109375" style="53" bestFit="1" customWidth="1"/>
    <col min="10263" max="10263" width="9.28515625" style="53" customWidth="1"/>
    <col min="10264" max="10264" width="1.7109375" style="53" customWidth="1"/>
    <col min="10265" max="10266" width="9.28515625" style="53" customWidth="1"/>
    <col min="10267" max="10267" width="5.7109375" style="53" customWidth="1"/>
    <col min="10268" max="10268" width="10" style="53" customWidth="1"/>
    <col min="10269" max="10269" width="9.85546875" style="53" customWidth="1"/>
    <col min="10270" max="10270" width="10.7109375" style="53" customWidth="1"/>
    <col min="10271" max="10486" width="9.140625" style="53"/>
    <col min="10487" max="10487" width="50.7109375" style="53" customWidth="1"/>
    <col min="10488" max="10488" width="11.7109375" style="53" customWidth="1"/>
    <col min="10489" max="10494" width="10.7109375" style="53" customWidth="1"/>
    <col min="10495" max="10495" width="11.7109375" style="53" customWidth="1"/>
    <col min="10496" max="10496" width="0.85546875" style="53" customWidth="1"/>
    <col min="10497" max="10497" width="1.7109375" style="53" customWidth="1"/>
    <col min="10498" max="10498" width="0.85546875" style="53" customWidth="1"/>
    <col min="10499" max="10499" width="11.7109375" style="53" customWidth="1"/>
    <col min="10500" max="10501" width="10.7109375" style="53" customWidth="1"/>
    <col min="10502" max="10502" width="11.42578125" style="53" customWidth="1"/>
    <col min="10503" max="10503" width="10.7109375" style="53" customWidth="1"/>
    <col min="10504" max="10504" width="10.28515625" style="53" customWidth="1"/>
    <col min="10505" max="10505" width="10.7109375" style="53" customWidth="1"/>
    <col min="10506" max="10506" width="0.85546875" style="53" customWidth="1"/>
    <col min="10507" max="10507" width="1.7109375" style="53" customWidth="1"/>
    <col min="10508" max="10509" width="10.7109375" style="53" customWidth="1"/>
    <col min="10510" max="10510" width="1.7109375" style="53" customWidth="1"/>
    <col min="10511" max="10511" width="0.85546875" style="53" customWidth="1"/>
    <col min="10512" max="10512" width="9.28515625" style="53" customWidth="1"/>
    <col min="10513" max="10513" width="10.28515625" style="53" bestFit="1" customWidth="1"/>
    <col min="10514" max="10514" width="9.7109375" style="53" bestFit="1" customWidth="1"/>
    <col min="10515" max="10515" width="8.7109375" style="53" bestFit="1" customWidth="1"/>
    <col min="10516" max="10516" width="1.7109375" style="53" customWidth="1"/>
    <col min="10517" max="10517" width="10.28515625" style="53" bestFit="1" customWidth="1"/>
    <col min="10518" max="10518" width="9.7109375" style="53" bestFit="1" customWidth="1"/>
    <col min="10519" max="10519" width="9.28515625" style="53" customWidth="1"/>
    <col min="10520" max="10520" width="1.7109375" style="53" customWidth="1"/>
    <col min="10521" max="10522" width="9.28515625" style="53" customWidth="1"/>
    <col min="10523" max="10523" width="5.7109375" style="53" customWidth="1"/>
    <col min="10524" max="10524" width="10" style="53" customWidth="1"/>
    <col min="10525" max="10525" width="9.85546875" style="53" customWidth="1"/>
    <col min="10526" max="10526" width="10.7109375" style="53" customWidth="1"/>
    <col min="10527" max="10742" width="9.140625" style="53"/>
    <col min="10743" max="10743" width="50.7109375" style="53" customWidth="1"/>
    <col min="10744" max="10744" width="11.7109375" style="53" customWidth="1"/>
    <col min="10745" max="10750" width="10.7109375" style="53" customWidth="1"/>
    <col min="10751" max="10751" width="11.7109375" style="53" customWidth="1"/>
    <col min="10752" max="10752" width="0.85546875" style="53" customWidth="1"/>
    <col min="10753" max="10753" width="1.7109375" style="53" customWidth="1"/>
    <col min="10754" max="10754" width="0.85546875" style="53" customWidth="1"/>
    <col min="10755" max="10755" width="11.7109375" style="53" customWidth="1"/>
    <col min="10756" max="10757" width="10.7109375" style="53" customWidth="1"/>
    <col min="10758" max="10758" width="11.42578125" style="53" customWidth="1"/>
    <col min="10759" max="10759" width="10.7109375" style="53" customWidth="1"/>
    <col min="10760" max="10760" width="10.28515625" style="53" customWidth="1"/>
    <col min="10761" max="10761" width="10.7109375" style="53" customWidth="1"/>
    <col min="10762" max="10762" width="0.85546875" style="53" customWidth="1"/>
    <col min="10763" max="10763" width="1.7109375" style="53" customWidth="1"/>
    <col min="10764" max="10765" width="10.7109375" style="53" customWidth="1"/>
    <col min="10766" max="10766" width="1.7109375" style="53" customWidth="1"/>
    <col min="10767" max="10767" width="0.85546875" style="53" customWidth="1"/>
    <col min="10768" max="10768" width="9.28515625" style="53" customWidth="1"/>
    <col min="10769" max="10769" width="10.28515625" style="53" bestFit="1" customWidth="1"/>
    <col min="10770" max="10770" width="9.7109375" style="53" bestFit="1" customWidth="1"/>
    <col min="10771" max="10771" width="8.7109375" style="53" bestFit="1" customWidth="1"/>
    <col min="10772" max="10772" width="1.7109375" style="53" customWidth="1"/>
    <col min="10773" max="10773" width="10.28515625" style="53" bestFit="1" customWidth="1"/>
    <col min="10774" max="10774" width="9.7109375" style="53" bestFit="1" customWidth="1"/>
    <col min="10775" max="10775" width="9.28515625" style="53" customWidth="1"/>
    <col min="10776" max="10776" width="1.7109375" style="53" customWidth="1"/>
    <col min="10777" max="10778" width="9.28515625" style="53" customWidth="1"/>
    <col min="10779" max="10779" width="5.7109375" style="53" customWidth="1"/>
    <col min="10780" max="10780" width="10" style="53" customWidth="1"/>
    <col min="10781" max="10781" width="9.85546875" style="53" customWidth="1"/>
    <col min="10782" max="10782" width="10.7109375" style="53" customWidth="1"/>
    <col min="10783" max="10998" width="9.140625" style="53"/>
    <col min="10999" max="10999" width="50.7109375" style="53" customWidth="1"/>
    <col min="11000" max="11000" width="11.7109375" style="53" customWidth="1"/>
    <col min="11001" max="11006" width="10.7109375" style="53" customWidth="1"/>
    <col min="11007" max="11007" width="11.7109375" style="53" customWidth="1"/>
    <col min="11008" max="11008" width="0.85546875" style="53" customWidth="1"/>
    <col min="11009" max="11009" width="1.7109375" style="53" customWidth="1"/>
    <col min="11010" max="11010" width="0.85546875" style="53" customWidth="1"/>
    <col min="11011" max="11011" width="11.7109375" style="53" customWidth="1"/>
    <col min="11012" max="11013" width="10.7109375" style="53" customWidth="1"/>
    <col min="11014" max="11014" width="11.42578125" style="53" customWidth="1"/>
    <col min="11015" max="11015" width="10.7109375" style="53" customWidth="1"/>
    <col min="11016" max="11016" width="10.28515625" style="53" customWidth="1"/>
    <col min="11017" max="11017" width="10.7109375" style="53" customWidth="1"/>
    <col min="11018" max="11018" width="0.85546875" style="53" customWidth="1"/>
    <col min="11019" max="11019" width="1.7109375" style="53" customWidth="1"/>
    <col min="11020" max="11021" width="10.7109375" style="53" customWidth="1"/>
    <col min="11022" max="11022" width="1.7109375" style="53" customWidth="1"/>
    <col min="11023" max="11023" width="0.85546875" style="53" customWidth="1"/>
    <col min="11024" max="11024" width="9.28515625" style="53" customWidth="1"/>
    <col min="11025" max="11025" width="10.28515625" style="53" bestFit="1" customWidth="1"/>
    <col min="11026" max="11026" width="9.7109375" style="53" bestFit="1" customWidth="1"/>
    <col min="11027" max="11027" width="8.7109375" style="53" bestFit="1" customWidth="1"/>
    <col min="11028" max="11028" width="1.7109375" style="53" customWidth="1"/>
    <col min="11029" max="11029" width="10.28515625" style="53" bestFit="1" customWidth="1"/>
    <col min="11030" max="11030" width="9.7109375" style="53" bestFit="1" customWidth="1"/>
    <col min="11031" max="11031" width="9.28515625" style="53" customWidth="1"/>
    <col min="11032" max="11032" width="1.7109375" style="53" customWidth="1"/>
    <col min="11033" max="11034" width="9.28515625" style="53" customWidth="1"/>
    <col min="11035" max="11035" width="5.7109375" style="53" customWidth="1"/>
    <col min="11036" max="11036" width="10" style="53" customWidth="1"/>
    <col min="11037" max="11037" width="9.85546875" style="53" customWidth="1"/>
    <col min="11038" max="11038" width="10.7109375" style="53" customWidth="1"/>
    <col min="11039" max="11254" width="9.140625" style="53"/>
    <col min="11255" max="11255" width="50.7109375" style="53" customWidth="1"/>
    <col min="11256" max="11256" width="11.7109375" style="53" customWidth="1"/>
    <col min="11257" max="11262" width="10.7109375" style="53" customWidth="1"/>
    <col min="11263" max="11263" width="11.7109375" style="53" customWidth="1"/>
    <col min="11264" max="11264" width="0.85546875" style="53" customWidth="1"/>
    <col min="11265" max="11265" width="1.7109375" style="53" customWidth="1"/>
    <col min="11266" max="11266" width="0.85546875" style="53" customWidth="1"/>
    <col min="11267" max="11267" width="11.7109375" style="53" customWidth="1"/>
    <col min="11268" max="11269" width="10.7109375" style="53" customWidth="1"/>
    <col min="11270" max="11270" width="11.42578125" style="53" customWidth="1"/>
    <col min="11271" max="11271" width="10.7109375" style="53" customWidth="1"/>
    <col min="11272" max="11272" width="10.28515625" style="53" customWidth="1"/>
    <col min="11273" max="11273" width="10.7109375" style="53" customWidth="1"/>
    <col min="11274" max="11274" width="0.85546875" style="53" customWidth="1"/>
    <col min="11275" max="11275" width="1.7109375" style="53" customWidth="1"/>
    <col min="11276" max="11277" width="10.7109375" style="53" customWidth="1"/>
    <col min="11278" max="11278" width="1.7109375" style="53" customWidth="1"/>
    <col min="11279" max="11279" width="0.85546875" style="53" customWidth="1"/>
    <col min="11280" max="11280" width="9.28515625" style="53" customWidth="1"/>
    <col min="11281" max="11281" width="10.28515625" style="53" bestFit="1" customWidth="1"/>
    <col min="11282" max="11282" width="9.7109375" style="53" bestFit="1" customWidth="1"/>
    <col min="11283" max="11283" width="8.7109375" style="53" bestFit="1" customWidth="1"/>
    <col min="11284" max="11284" width="1.7109375" style="53" customWidth="1"/>
    <col min="11285" max="11285" width="10.28515625" style="53" bestFit="1" customWidth="1"/>
    <col min="11286" max="11286" width="9.7109375" style="53" bestFit="1" customWidth="1"/>
    <col min="11287" max="11287" width="9.28515625" style="53" customWidth="1"/>
    <col min="11288" max="11288" width="1.7109375" style="53" customWidth="1"/>
    <col min="11289" max="11290" width="9.28515625" style="53" customWidth="1"/>
    <col min="11291" max="11291" width="5.7109375" style="53" customWidth="1"/>
    <col min="11292" max="11292" width="10" style="53" customWidth="1"/>
    <col min="11293" max="11293" width="9.85546875" style="53" customWidth="1"/>
    <col min="11294" max="11294" width="10.7109375" style="53" customWidth="1"/>
    <col min="11295" max="11510" width="9.140625" style="53"/>
    <col min="11511" max="11511" width="50.7109375" style="53" customWidth="1"/>
    <col min="11512" max="11512" width="11.7109375" style="53" customWidth="1"/>
    <col min="11513" max="11518" width="10.7109375" style="53" customWidth="1"/>
    <col min="11519" max="11519" width="11.7109375" style="53" customWidth="1"/>
    <col min="11520" max="11520" width="0.85546875" style="53" customWidth="1"/>
    <col min="11521" max="11521" width="1.7109375" style="53" customWidth="1"/>
    <col min="11522" max="11522" width="0.85546875" style="53" customWidth="1"/>
    <col min="11523" max="11523" width="11.7109375" style="53" customWidth="1"/>
    <col min="11524" max="11525" width="10.7109375" style="53" customWidth="1"/>
    <col min="11526" max="11526" width="11.42578125" style="53" customWidth="1"/>
    <col min="11527" max="11527" width="10.7109375" style="53" customWidth="1"/>
    <col min="11528" max="11528" width="10.28515625" style="53" customWidth="1"/>
    <col min="11529" max="11529" width="10.7109375" style="53" customWidth="1"/>
    <col min="11530" max="11530" width="0.85546875" style="53" customWidth="1"/>
    <col min="11531" max="11531" width="1.7109375" style="53" customWidth="1"/>
    <col min="11532" max="11533" width="10.7109375" style="53" customWidth="1"/>
    <col min="11534" max="11534" width="1.7109375" style="53" customWidth="1"/>
    <col min="11535" max="11535" width="0.85546875" style="53" customWidth="1"/>
    <col min="11536" max="11536" width="9.28515625" style="53" customWidth="1"/>
    <col min="11537" max="11537" width="10.28515625" style="53" bestFit="1" customWidth="1"/>
    <col min="11538" max="11538" width="9.7109375" style="53" bestFit="1" customWidth="1"/>
    <col min="11539" max="11539" width="8.7109375" style="53" bestFit="1" customWidth="1"/>
    <col min="11540" max="11540" width="1.7109375" style="53" customWidth="1"/>
    <col min="11541" max="11541" width="10.28515625" style="53" bestFit="1" customWidth="1"/>
    <col min="11542" max="11542" width="9.7109375" style="53" bestFit="1" customWidth="1"/>
    <col min="11543" max="11543" width="9.28515625" style="53" customWidth="1"/>
    <col min="11544" max="11544" width="1.7109375" style="53" customWidth="1"/>
    <col min="11545" max="11546" width="9.28515625" style="53" customWidth="1"/>
    <col min="11547" max="11547" width="5.7109375" style="53" customWidth="1"/>
    <col min="11548" max="11548" width="10" style="53" customWidth="1"/>
    <col min="11549" max="11549" width="9.85546875" style="53" customWidth="1"/>
    <col min="11550" max="11550" width="10.7109375" style="53" customWidth="1"/>
    <col min="11551" max="11766" width="9.140625" style="53"/>
    <col min="11767" max="11767" width="50.7109375" style="53" customWidth="1"/>
    <col min="11768" max="11768" width="11.7109375" style="53" customWidth="1"/>
    <col min="11769" max="11774" width="10.7109375" style="53" customWidth="1"/>
    <col min="11775" max="11775" width="11.7109375" style="53" customWidth="1"/>
    <col min="11776" max="11776" width="0.85546875" style="53" customWidth="1"/>
    <col min="11777" max="11777" width="1.7109375" style="53" customWidth="1"/>
    <col min="11778" max="11778" width="0.85546875" style="53" customWidth="1"/>
    <col min="11779" max="11779" width="11.7109375" style="53" customWidth="1"/>
    <col min="11780" max="11781" width="10.7109375" style="53" customWidth="1"/>
    <col min="11782" max="11782" width="11.42578125" style="53" customWidth="1"/>
    <col min="11783" max="11783" width="10.7109375" style="53" customWidth="1"/>
    <col min="11784" max="11784" width="10.28515625" style="53" customWidth="1"/>
    <col min="11785" max="11785" width="10.7109375" style="53" customWidth="1"/>
    <col min="11786" max="11786" width="0.85546875" style="53" customWidth="1"/>
    <col min="11787" max="11787" width="1.7109375" style="53" customWidth="1"/>
    <col min="11788" max="11789" width="10.7109375" style="53" customWidth="1"/>
    <col min="11790" max="11790" width="1.7109375" style="53" customWidth="1"/>
    <col min="11791" max="11791" width="0.85546875" style="53" customWidth="1"/>
    <col min="11792" max="11792" width="9.28515625" style="53" customWidth="1"/>
    <col min="11793" max="11793" width="10.28515625" style="53" bestFit="1" customWidth="1"/>
    <col min="11794" max="11794" width="9.7109375" style="53" bestFit="1" customWidth="1"/>
    <col min="11795" max="11795" width="8.7109375" style="53" bestFit="1" customWidth="1"/>
    <col min="11796" max="11796" width="1.7109375" style="53" customWidth="1"/>
    <col min="11797" max="11797" width="10.28515625" style="53" bestFit="1" customWidth="1"/>
    <col min="11798" max="11798" width="9.7109375" style="53" bestFit="1" customWidth="1"/>
    <col min="11799" max="11799" width="9.28515625" style="53" customWidth="1"/>
    <col min="11800" max="11800" width="1.7109375" style="53" customWidth="1"/>
    <col min="11801" max="11802" width="9.28515625" style="53" customWidth="1"/>
    <col min="11803" max="11803" width="5.7109375" style="53" customWidth="1"/>
    <col min="11804" max="11804" width="10" style="53" customWidth="1"/>
    <col min="11805" max="11805" width="9.85546875" style="53" customWidth="1"/>
    <col min="11806" max="11806" width="10.7109375" style="53" customWidth="1"/>
    <col min="11807" max="12022" width="9.140625" style="53"/>
    <col min="12023" max="12023" width="50.7109375" style="53" customWidth="1"/>
    <col min="12024" max="12024" width="11.7109375" style="53" customWidth="1"/>
    <col min="12025" max="12030" width="10.7109375" style="53" customWidth="1"/>
    <col min="12031" max="12031" width="11.7109375" style="53" customWidth="1"/>
    <col min="12032" max="12032" width="0.85546875" style="53" customWidth="1"/>
    <col min="12033" max="12033" width="1.7109375" style="53" customWidth="1"/>
    <col min="12034" max="12034" width="0.85546875" style="53" customWidth="1"/>
    <col min="12035" max="12035" width="11.7109375" style="53" customWidth="1"/>
    <col min="12036" max="12037" width="10.7109375" style="53" customWidth="1"/>
    <col min="12038" max="12038" width="11.42578125" style="53" customWidth="1"/>
    <col min="12039" max="12039" width="10.7109375" style="53" customWidth="1"/>
    <col min="12040" max="12040" width="10.28515625" style="53" customWidth="1"/>
    <col min="12041" max="12041" width="10.7109375" style="53" customWidth="1"/>
    <col min="12042" max="12042" width="0.85546875" style="53" customWidth="1"/>
    <col min="12043" max="12043" width="1.7109375" style="53" customWidth="1"/>
    <col min="12044" max="12045" width="10.7109375" style="53" customWidth="1"/>
    <col min="12046" max="12046" width="1.7109375" style="53" customWidth="1"/>
    <col min="12047" max="12047" width="0.85546875" style="53" customWidth="1"/>
    <col min="12048" max="12048" width="9.28515625" style="53" customWidth="1"/>
    <col min="12049" max="12049" width="10.28515625" style="53" bestFit="1" customWidth="1"/>
    <col min="12050" max="12050" width="9.7109375" style="53" bestFit="1" customWidth="1"/>
    <col min="12051" max="12051" width="8.7109375" style="53" bestFit="1" customWidth="1"/>
    <col min="12052" max="12052" width="1.7109375" style="53" customWidth="1"/>
    <col min="12053" max="12053" width="10.28515625" style="53" bestFit="1" customWidth="1"/>
    <col min="12054" max="12054" width="9.7109375" style="53" bestFit="1" customWidth="1"/>
    <col min="12055" max="12055" width="9.28515625" style="53" customWidth="1"/>
    <col min="12056" max="12056" width="1.7109375" style="53" customWidth="1"/>
    <col min="12057" max="12058" width="9.28515625" style="53" customWidth="1"/>
    <col min="12059" max="12059" width="5.7109375" style="53" customWidth="1"/>
    <col min="12060" max="12060" width="10" style="53" customWidth="1"/>
    <col min="12061" max="12061" width="9.85546875" style="53" customWidth="1"/>
    <col min="12062" max="12062" width="10.7109375" style="53" customWidth="1"/>
    <col min="12063" max="12278" width="9.140625" style="53"/>
    <col min="12279" max="12279" width="50.7109375" style="53" customWidth="1"/>
    <col min="12280" max="12280" width="11.7109375" style="53" customWidth="1"/>
    <col min="12281" max="12286" width="10.7109375" style="53" customWidth="1"/>
    <col min="12287" max="12287" width="11.7109375" style="53" customWidth="1"/>
    <col min="12288" max="12288" width="0.85546875" style="53" customWidth="1"/>
    <col min="12289" max="12289" width="1.7109375" style="53" customWidth="1"/>
    <col min="12290" max="12290" width="0.85546875" style="53" customWidth="1"/>
    <col min="12291" max="12291" width="11.7109375" style="53" customWidth="1"/>
    <col min="12292" max="12293" width="10.7109375" style="53" customWidth="1"/>
    <col min="12294" max="12294" width="11.42578125" style="53" customWidth="1"/>
    <col min="12295" max="12295" width="10.7109375" style="53" customWidth="1"/>
    <col min="12296" max="12296" width="10.28515625" style="53" customWidth="1"/>
    <col min="12297" max="12297" width="10.7109375" style="53" customWidth="1"/>
    <col min="12298" max="12298" width="0.85546875" style="53" customWidth="1"/>
    <col min="12299" max="12299" width="1.7109375" style="53" customWidth="1"/>
    <col min="12300" max="12301" width="10.7109375" style="53" customWidth="1"/>
    <col min="12302" max="12302" width="1.7109375" style="53" customWidth="1"/>
    <col min="12303" max="12303" width="0.85546875" style="53" customWidth="1"/>
    <col min="12304" max="12304" width="9.28515625" style="53" customWidth="1"/>
    <col min="12305" max="12305" width="10.28515625" style="53" bestFit="1" customWidth="1"/>
    <col min="12306" max="12306" width="9.7109375" style="53" bestFit="1" customWidth="1"/>
    <col min="12307" max="12307" width="8.7109375" style="53" bestFit="1" customWidth="1"/>
    <col min="12308" max="12308" width="1.7109375" style="53" customWidth="1"/>
    <col min="12309" max="12309" width="10.28515625" style="53" bestFit="1" customWidth="1"/>
    <col min="12310" max="12310" width="9.7109375" style="53" bestFit="1" customWidth="1"/>
    <col min="12311" max="12311" width="9.28515625" style="53" customWidth="1"/>
    <col min="12312" max="12312" width="1.7109375" style="53" customWidth="1"/>
    <col min="12313" max="12314" width="9.28515625" style="53" customWidth="1"/>
    <col min="12315" max="12315" width="5.7109375" style="53" customWidth="1"/>
    <col min="12316" max="12316" width="10" style="53" customWidth="1"/>
    <col min="12317" max="12317" width="9.85546875" style="53" customWidth="1"/>
    <col min="12318" max="12318" width="10.7109375" style="53" customWidth="1"/>
    <col min="12319" max="12534" width="9.140625" style="53"/>
    <col min="12535" max="12535" width="50.7109375" style="53" customWidth="1"/>
    <col min="12536" max="12536" width="11.7109375" style="53" customWidth="1"/>
    <col min="12537" max="12542" width="10.7109375" style="53" customWidth="1"/>
    <col min="12543" max="12543" width="11.7109375" style="53" customWidth="1"/>
    <col min="12544" max="12544" width="0.85546875" style="53" customWidth="1"/>
    <col min="12545" max="12545" width="1.7109375" style="53" customWidth="1"/>
    <col min="12546" max="12546" width="0.85546875" style="53" customWidth="1"/>
    <col min="12547" max="12547" width="11.7109375" style="53" customWidth="1"/>
    <col min="12548" max="12549" width="10.7109375" style="53" customWidth="1"/>
    <col min="12550" max="12550" width="11.42578125" style="53" customWidth="1"/>
    <col min="12551" max="12551" width="10.7109375" style="53" customWidth="1"/>
    <col min="12552" max="12552" width="10.28515625" style="53" customWidth="1"/>
    <col min="12553" max="12553" width="10.7109375" style="53" customWidth="1"/>
    <col min="12554" max="12554" width="0.85546875" style="53" customWidth="1"/>
    <col min="12555" max="12555" width="1.7109375" style="53" customWidth="1"/>
    <col min="12556" max="12557" width="10.7109375" style="53" customWidth="1"/>
    <col min="12558" max="12558" width="1.7109375" style="53" customWidth="1"/>
    <col min="12559" max="12559" width="0.85546875" style="53" customWidth="1"/>
    <col min="12560" max="12560" width="9.28515625" style="53" customWidth="1"/>
    <col min="12561" max="12561" width="10.28515625" style="53" bestFit="1" customWidth="1"/>
    <col min="12562" max="12562" width="9.7109375" style="53" bestFit="1" customWidth="1"/>
    <col min="12563" max="12563" width="8.7109375" style="53" bestFit="1" customWidth="1"/>
    <col min="12564" max="12564" width="1.7109375" style="53" customWidth="1"/>
    <col min="12565" max="12565" width="10.28515625" style="53" bestFit="1" customWidth="1"/>
    <col min="12566" max="12566" width="9.7109375" style="53" bestFit="1" customWidth="1"/>
    <col min="12567" max="12567" width="9.28515625" style="53" customWidth="1"/>
    <col min="12568" max="12568" width="1.7109375" style="53" customWidth="1"/>
    <col min="12569" max="12570" width="9.28515625" style="53" customWidth="1"/>
    <col min="12571" max="12571" width="5.7109375" style="53" customWidth="1"/>
    <col min="12572" max="12572" width="10" style="53" customWidth="1"/>
    <col min="12573" max="12573" width="9.85546875" style="53" customWidth="1"/>
    <col min="12574" max="12574" width="10.7109375" style="53" customWidth="1"/>
    <col min="12575" max="12790" width="9.140625" style="53"/>
    <col min="12791" max="12791" width="50.7109375" style="53" customWidth="1"/>
    <col min="12792" max="12792" width="11.7109375" style="53" customWidth="1"/>
    <col min="12793" max="12798" width="10.7109375" style="53" customWidth="1"/>
    <col min="12799" max="12799" width="11.7109375" style="53" customWidth="1"/>
    <col min="12800" max="12800" width="0.85546875" style="53" customWidth="1"/>
    <col min="12801" max="12801" width="1.7109375" style="53" customWidth="1"/>
    <col min="12802" max="12802" width="0.85546875" style="53" customWidth="1"/>
    <col min="12803" max="12803" width="11.7109375" style="53" customWidth="1"/>
    <col min="12804" max="12805" width="10.7109375" style="53" customWidth="1"/>
    <col min="12806" max="12806" width="11.42578125" style="53" customWidth="1"/>
    <col min="12807" max="12807" width="10.7109375" style="53" customWidth="1"/>
    <col min="12808" max="12808" width="10.28515625" style="53" customWidth="1"/>
    <col min="12809" max="12809" width="10.7109375" style="53" customWidth="1"/>
    <col min="12810" max="12810" width="0.85546875" style="53" customWidth="1"/>
    <col min="12811" max="12811" width="1.7109375" style="53" customWidth="1"/>
    <col min="12812" max="12813" width="10.7109375" style="53" customWidth="1"/>
    <col min="12814" max="12814" width="1.7109375" style="53" customWidth="1"/>
    <col min="12815" max="12815" width="0.85546875" style="53" customWidth="1"/>
    <col min="12816" max="12816" width="9.28515625" style="53" customWidth="1"/>
    <col min="12817" max="12817" width="10.28515625" style="53" bestFit="1" customWidth="1"/>
    <col min="12818" max="12818" width="9.7109375" style="53" bestFit="1" customWidth="1"/>
    <col min="12819" max="12819" width="8.7109375" style="53" bestFit="1" customWidth="1"/>
    <col min="12820" max="12820" width="1.7109375" style="53" customWidth="1"/>
    <col min="12821" max="12821" width="10.28515625" style="53" bestFit="1" customWidth="1"/>
    <col min="12822" max="12822" width="9.7109375" style="53" bestFit="1" customWidth="1"/>
    <col min="12823" max="12823" width="9.28515625" style="53" customWidth="1"/>
    <col min="12824" max="12824" width="1.7109375" style="53" customWidth="1"/>
    <col min="12825" max="12826" width="9.28515625" style="53" customWidth="1"/>
    <col min="12827" max="12827" width="5.7109375" style="53" customWidth="1"/>
    <col min="12828" max="12828" width="10" style="53" customWidth="1"/>
    <col min="12829" max="12829" width="9.85546875" style="53" customWidth="1"/>
    <col min="12830" max="12830" width="10.7109375" style="53" customWidth="1"/>
    <col min="12831" max="13046" width="9.140625" style="53"/>
    <col min="13047" max="13047" width="50.7109375" style="53" customWidth="1"/>
    <col min="13048" max="13048" width="11.7109375" style="53" customWidth="1"/>
    <col min="13049" max="13054" width="10.7109375" style="53" customWidth="1"/>
    <col min="13055" max="13055" width="11.7109375" style="53" customWidth="1"/>
    <col min="13056" max="13056" width="0.85546875" style="53" customWidth="1"/>
    <col min="13057" max="13057" width="1.7109375" style="53" customWidth="1"/>
    <col min="13058" max="13058" width="0.85546875" style="53" customWidth="1"/>
    <col min="13059" max="13059" width="11.7109375" style="53" customWidth="1"/>
    <col min="13060" max="13061" width="10.7109375" style="53" customWidth="1"/>
    <col min="13062" max="13062" width="11.42578125" style="53" customWidth="1"/>
    <col min="13063" max="13063" width="10.7109375" style="53" customWidth="1"/>
    <col min="13064" max="13064" width="10.28515625" style="53" customWidth="1"/>
    <col min="13065" max="13065" width="10.7109375" style="53" customWidth="1"/>
    <col min="13066" max="13066" width="0.85546875" style="53" customWidth="1"/>
    <col min="13067" max="13067" width="1.7109375" style="53" customWidth="1"/>
    <col min="13068" max="13069" width="10.7109375" style="53" customWidth="1"/>
    <col min="13070" max="13070" width="1.7109375" style="53" customWidth="1"/>
    <col min="13071" max="13071" width="0.85546875" style="53" customWidth="1"/>
    <col min="13072" max="13072" width="9.28515625" style="53" customWidth="1"/>
    <col min="13073" max="13073" width="10.28515625" style="53" bestFit="1" customWidth="1"/>
    <col min="13074" max="13074" width="9.7109375" style="53" bestFit="1" customWidth="1"/>
    <col min="13075" max="13075" width="8.7109375" style="53" bestFit="1" customWidth="1"/>
    <col min="13076" max="13076" width="1.7109375" style="53" customWidth="1"/>
    <col min="13077" max="13077" width="10.28515625" style="53" bestFit="1" customWidth="1"/>
    <col min="13078" max="13078" width="9.7109375" style="53" bestFit="1" customWidth="1"/>
    <col min="13079" max="13079" width="9.28515625" style="53" customWidth="1"/>
    <col min="13080" max="13080" width="1.7109375" style="53" customWidth="1"/>
    <col min="13081" max="13082" width="9.28515625" style="53" customWidth="1"/>
    <col min="13083" max="13083" width="5.7109375" style="53" customWidth="1"/>
    <col min="13084" max="13084" width="10" style="53" customWidth="1"/>
    <col min="13085" max="13085" width="9.85546875" style="53" customWidth="1"/>
    <col min="13086" max="13086" width="10.7109375" style="53" customWidth="1"/>
    <col min="13087" max="13302" width="9.140625" style="53"/>
    <col min="13303" max="13303" width="50.7109375" style="53" customWidth="1"/>
    <col min="13304" max="13304" width="11.7109375" style="53" customWidth="1"/>
    <col min="13305" max="13310" width="10.7109375" style="53" customWidth="1"/>
    <col min="13311" max="13311" width="11.7109375" style="53" customWidth="1"/>
    <col min="13312" max="13312" width="0.85546875" style="53" customWidth="1"/>
    <col min="13313" max="13313" width="1.7109375" style="53" customWidth="1"/>
    <col min="13314" max="13314" width="0.85546875" style="53" customWidth="1"/>
    <col min="13315" max="13315" width="11.7109375" style="53" customWidth="1"/>
    <col min="13316" max="13317" width="10.7109375" style="53" customWidth="1"/>
    <col min="13318" max="13318" width="11.42578125" style="53" customWidth="1"/>
    <col min="13319" max="13319" width="10.7109375" style="53" customWidth="1"/>
    <col min="13320" max="13320" width="10.28515625" style="53" customWidth="1"/>
    <col min="13321" max="13321" width="10.7109375" style="53" customWidth="1"/>
    <col min="13322" max="13322" width="0.85546875" style="53" customWidth="1"/>
    <col min="13323" max="13323" width="1.7109375" style="53" customWidth="1"/>
    <col min="13324" max="13325" width="10.7109375" style="53" customWidth="1"/>
    <col min="13326" max="13326" width="1.7109375" style="53" customWidth="1"/>
    <col min="13327" max="13327" width="0.85546875" style="53" customWidth="1"/>
    <col min="13328" max="13328" width="9.28515625" style="53" customWidth="1"/>
    <col min="13329" max="13329" width="10.28515625" style="53" bestFit="1" customWidth="1"/>
    <col min="13330" max="13330" width="9.7109375" style="53" bestFit="1" customWidth="1"/>
    <col min="13331" max="13331" width="8.7109375" style="53" bestFit="1" customWidth="1"/>
    <col min="13332" max="13332" width="1.7109375" style="53" customWidth="1"/>
    <col min="13333" max="13333" width="10.28515625" style="53" bestFit="1" customWidth="1"/>
    <col min="13334" max="13334" width="9.7109375" style="53" bestFit="1" customWidth="1"/>
    <col min="13335" max="13335" width="9.28515625" style="53" customWidth="1"/>
    <col min="13336" max="13336" width="1.7109375" style="53" customWidth="1"/>
    <col min="13337" max="13338" width="9.28515625" style="53" customWidth="1"/>
    <col min="13339" max="13339" width="5.7109375" style="53" customWidth="1"/>
    <col min="13340" max="13340" width="10" style="53" customWidth="1"/>
    <col min="13341" max="13341" width="9.85546875" style="53" customWidth="1"/>
    <col min="13342" max="13342" width="10.7109375" style="53" customWidth="1"/>
    <col min="13343" max="13558" width="9.140625" style="53"/>
    <col min="13559" max="13559" width="50.7109375" style="53" customWidth="1"/>
    <col min="13560" max="13560" width="11.7109375" style="53" customWidth="1"/>
    <col min="13561" max="13566" width="10.7109375" style="53" customWidth="1"/>
    <col min="13567" max="13567" width="11.7109375" style="53" customWidth="1"/>
    <col min="13568" max="13568" width="0.85546875" style="53" customWidth="1"/>
    <col min="13569" max="13569" width="1.7109375" style="53" customWidth="1"/>
    <col min="13570" max="13570" width="0.85546875" style="53" customWidth="1"/>
    <col min="13571" max="13571" width="11.7109375" style="53" customWidth="1"/>
    <col min="13572" max="13573" width="10.7109375" style="53" customWidth="1"/>
    <col min="13574" max="13574" width="11.42578125" style="53" customWidth="1"/>
    <col min="13575" max="13575" width="10.7109375" style="53" customWidth="1"/>
    <col min="13576" max="13576" width="10.28515625" style="53" customWidth="1"/>
    <col min="13577" max="13577" width="10.7109375" style="53" customWidth="1"/>
    <col min="13578" max="13578" width="0.85546875" style="53" customWidth="1"/>
    <col min="13579" max="13579" width="1.7109375" style="53" customWidth="1"/>
    <col min="13580" max="13581" width="10.7109375" style="53" customWidth="1"/>
    <col min="13582" max="13582" width="1.7109375" style="53" customWidth="1"/>
    <col min="13583" max="13583" width="0.85546875" style="53" customWidth="1"/>
    <col min="13584" max="13584" width="9.28515625" style="53" customWidth="1"/>
    <col min="13585" max="13585" width="10.28515625" style="53" bestFit="1" customWidth="1"/>
    <col min="13586" max="13586" width="9.7109375" style="53" bestFit="1" customWidth="1"/>
    <col min="13587" max="13587" width="8.7109375" style="53" bestFit="1" customWidth="1"/>
    <col min="13588" max="13588" width="1.7109375" style="53" customWidth="1"/>
    <col min="13589" max="13589" width="10.28515625" style="53" bestFit="1" customWidth="1"/>
    <col min="13590" max="13590" width="9.7109375" style="53" bestFit="1" customWidth="1"/>
    <col min="13591" max="13591" width="9.28515625" style="53" customWidth="1"/>
    <col min="13592" max="13592" width="1.7109375" style="53" customWidth="1"/>
    <col min="13593" max="13594" width="9.28515625" style="53" customWidth="1"/>
    <col min="13595" max="13595" width="5.7109375" style="53" customWidth="1"/>
    <col min="13596" max="13596" width="10" style="53" customWidth="1"/>
    <col min="13597" max="13597" width="9.85546875" style="53" customWidth="1"/>
    <col min="13598" max="13598" width="10.7109375" style="53" customWidth="1"/>
    <col min="13599" max="13814" width="9.140625" style="53"/>
    <col min="13815" max="13815" width="50.7109375" style="53" customWidth="1"/>
    <col min="13816" max="13816" width="11.7109375" style="53" customWidth="1"/>
    <col min="13817" max="13822" width="10.7109375" style="53" customWidth="1"/>
    <col min="13823" max="13823" width="11.7109375" style="53" customWidth="1"/>
    <col min="13824" max="13824" width="0.85546875" style="53" customWidth="1"/>
    <col min="13825" max="13825" width="1.7109375" style="53" customWidth="1"/>
    <col min="13826" max="13826" width="0.85546875" style="53" customWidth="1"/>
    <col min="13827" max="13827" width="11.7109375" style="53" customWidth="1"/>
    <col min="13828" max="13829" width="10.7109375" style="53" customWidth="1"/>
    <col min="13830" max="13830" width="11.42578125" style="53" customWidth="1"/>
    <col min="13831" max="13831" width="10.7109375" style="53" customWidth="1"/>
    <col min="13832" max="13832" width="10.28515625" style="53" customWidth="1"/>
    <col min="13833" max="13833" width="10.7109375" style="53" customWidth="1"/>
    <col min="13834" max="13834" width="0.85546875" style="53" customWidth="1"/>
    <col min="13835" max="13835" width="1.7109375" style="53" customWidth="1"/>
    <col min="13836" max="13837" width="10.7109375" style="53" customWidth="1"/>
    <col min="13838" max="13838" width="1.7109375" style="53" customWidth="1"/>
    <col min="13839" max="13839" width="0.85546875" style="53" customWidth="1"/>
    <col min="13840" max="13840" width="9.28515625" style="53" customWidth="1"/>
    <col min="13841" max="13841" width="10.28515625" style="53" bestFit="1" customWidth="1"/>
    <col min="13842" max="13842" width="9.7109375" style="53" bestFit="1" customWidth="1"/>
    <col min="13843" max="13843" width="8.7109375" style="53" bestFit="1" customWidth="1"/>
    <col min="13844" max="13844" width="1.7109375" style="53" customWidth="1"/>
    <col min="13845" max="13845" width="10.28515625" style="53" bestFit="1" customWidth="1"/>
    <col min="13846" max="13846" width="9.7109375" style="53" bestFit="1" customWidth="1"/>
    <col min="13847" max="13847" width="9.28515625" style="53" customWidth="1"/>
    <col min="13848" max="13848" width="1.7109375" style="53" customWidth="1"/>
    <col min="13849" max="13850" width="9.28515625" style="53" customWidth="1"/>
    <col min="13851" max="13851" width="5.7109375" style="53" customWidth="1"/>
    <col min="13852" max="13852" width="10" style="53" customWidth="1"/>
    <col min="13853" max="13853" width="9.85546875" style="53" customWidth="1"/>
    <col min="13854" max="13854" width="10.7109375" style="53" customWidth="1"/>
    <col min="13855" max="14070" width="9.140625" style="53"/>
    <col min="14071" max="14071" width="50.7109375" style="53" customWidth="1"/>
    <col min="14072" max="14072" width="11.7109375" style="53" customWidth="1"/>
    <col min="14073" max="14078" width="10.7109375" style="53" customWidth="1"/>
    <col min="14079" max="14079" width="11.7109375" style="53" customWidth="1"/>
    <col min="14080" max="14080" width="0.85546875" style="53" customWidth="1"/>
    <col min="14081" max="14081" width="1.7109375" style="53" customWidth="1"/>
    <col min="14082" max="14082" width="0.85546875" style="53" customWidth="1"/>
    <col min="14083" max="14083" width="11.7109375" style="53" customWidth="1"/>
    <col min="14084" max="14085" width="10.7109375" style="53" customWidth="1"/>
    <col min="14086" max="14086" width="11.42578125" style="53" customWidth="1"/>
    <col min="14087" max="14087" width="10.7109375" style="53" customWidth="1"/>
    <col min="14088" max="14088" width="10.28515625" style="53" customWidth="1"/>
    <col min="14089" max="14089" width="10.7109375" style="53" customWidth="1"/>
    <col min="14090" max="14090" width="0.85546875" style="53" customWidth="1"/>
    <col min="14091" max="14091" width="1.7109375" style="53" customWidth="1"/>
    <col min="14092" max="14093" width="10.7109375" style="53" customWidth="1"/>
    <col min="14094" max="14094" width="1.7109375" style="53" customWidth="1"/>
    <col min="14095" max="14095" width="0.85546875" style="53" customWidth="1"/>
    <col min="14096" max="14096" width="9.28515625" style="53" customWidth="1"/>
    <col min="14097" max="14097" width="10.28515625" style="53" bestFit="1" customWidth="1"/>
    <col min="14098" max="14098" width="9.7109375" style="53" bestFit="1" customWidth="1"/>
    <col min="14099" max="14099" width="8.7109375" style="53" bestFit="1" customWidth="1"/>
    <col min="14100" max="14100" width="1.7109375" style="53" customWidth="1"/>
    <col min="14101" max="14101" width="10.28515625" style="53" bestFit="1" customWidth="1"/>
    <col min="14102" max="14102" width="9.7109375" style="53" bestFit="1" customWidth="1"/>
    <col min="14103" max="14103" width="9.28515625" style="53" customWidth="1"/>
    <col min="14104" max="14104" width="1.7109375" style="53" customWidth="1"/>
    <col min="14105" max="14106" width="9.28515625" style="53" customWidth="1"/>
    <col min="14107" max="14107" width="5.7109375" style="53" customWidth="1"/>
    <col min="14108" max="14108" width="10" style="53" customWidth="1"/>
    <col min="14109" max="14109" width="9.85546875" style="53" customWidth="1"/>
    <col min="14110" max="14110" width="10.7109375" style="53" customWidth="1"/>
    <col min="14111" max="14326" width="9.140625" style="53"/>
    <col min="14327" max="14327" width="50.7109375" style="53" customWidth="1"/>
    <col min="14328" max="14328" width="11.7109375" style="53" customWidth="1"/>
    <col min="14329" max="14334" width="10.7109375" style="53" customWidth="1"/>
    <col min="14335" max="14335" width="11.7109375" style="53" customWidth="1"/>
    <col min="14336" max="14336" width="0.85546875" style="53" customWidth="1"/>
    <col min="14337" max="14337" width="1.7109375" style="53" customWidth="1"/>
    <col min="14338" max="14338" width="0.85546875" style="53" customWidth="1"/>
    <col min="14339" max="14339" width="11.7109375" style="53" customWidth="1"/>
    <col min="14340" max="14341" width="10.7109375" style="53" customWidth="1"/>
    <col min="14342" max="14342" width="11.42578125" style="53" customWidth="1"/>
    <col min="14343" max="14343" width="10.7109375" style="53" customWidth="1"/>
    <col min="14344" max="14344" width="10.28515625" style="53" customWidth="1"/>
    <col min="14345" max="14345" width="10.7109375" style="53" customWidth="1"/>
    <col min="14346" max="14346" width="0.85546875" style="53" customWidth="1"/>
    <col min="14347" max="14347" width="1.7109375" style="53" customWidth="1"/>
    <col min="14348" max="14349" width="10.7109375" style="53" customWidth="1"/>
    <col min="14350" max="14350" width="1.7109375" style="53" customWidth="1"/>
    <col min="14351" max="14351" width="0.85546875" style="53" customWidth="1"/>
    <col min="14352" max="14352" width="9.28515625" style="53" customWidth="1"/>
    <col min="14353" max="14353" width="10.28515625" style="53" bestFit="1" customWidth="1"/>
    <col min="14354" max="14354" width="9.7109375" style="53" bestFit="1" customWidth="1"/>
    <col min="14355" max="14355" width="8.7109375" style="53" bestFit="1" customWidth="1"/>
    <col min="14356" max="14356" width="1.7109375" style="53" customWidth="1"/>
    <col min="14357" max="14357" width="10.28515625" style="53" bestFit="1" customWidth="1"/>
    <col min="14358" max="14358" width="9.7109375" style="53" bestFit="1" customWidth="1"/>
    <col min="14359" max="14359" width="9.28515625" style="53" customWidth="1"/>
    <col min="14360" max="14360" width="1.7109375" style="53" customWidth="1"/>
    <col min="14361" max="14362" width="9.28515625" style="53" customWidth="1"/>
    <col min="14363" max="14363" width="5.7109375" style="53" customWidth="1"/>
    <col min="14364" max="14364" width="10" style="53" customWidth="1"/>
    <col min="14365" max="14365" width="9.85546875" style="53" customWidth="1"/>
    <col min="14366" max="14366" width="10.7109375" style="53" customWidth="1"/>
    <col min="14367" max="14582" width="9.140625" style="53"/>
    <col min="14583" max="14583" width="50.7109375" style="53" customWidth="1"/>
    <col min="14584" max="14584" width="11.7109375" style="53" customWidth="1"/>
    <col min="14585" max="14590" width="10.7109375" style="53" customWidth="1"/>
    <col min="14591" max="14591" width="11.7109375" style="53" customWidth="1"/>
    <col min="14592" max="14592" width="0.85546875" style="53" customWidth="1"/>
    <col min="14593" max="14593" width="1.7109375" style="53" customWidth="1"/>
    <col min="14594" max="14594" width="0.85546875" style="53" customWidth="1"/>
    <col min="14595" max="14595" width="11.7109375" style="53" customWidth="1"/>
    <col min="14596" max="14597" width="10.7109375" style="53" customWidth="1"/>
    <col min="14598" max="14598" width="11.42578125" style="53" customWidth="1"/>
    <col min="14599" max="14599" width="10.7109375" style="53" customWidth="1"/>
    <col min="14600" max="14600" width="10.28515625" style="53" customWidth="1"/>
    <col min="14601" max="14601" width="10.7109375" style="53" customWidth="1"/>
    <col min="14602" max="14602" width="0.85546875" style="53" customWidth="1"/>
    <col min="14603" max="14603" width="1.7109375" style="53" customWidth="1"/>
    <col min="14604" max="14605" width="10.7109375" style="53" customWidth="1"/>
    <col min="14606" max="14606" width="1.7109375" style="53" customWidth="1"/>
    <col min="14607" max="14607" width="0.85546875" style="53" customWidth="1"/>
    <col min="14608" max="14608" width="9.28515625" style="53" customWidth="1"/>
    <col min="14609" max="14609" width="10.28515625" style="53" bestFit="1" customWidth="1"/>
    <col min="14610" max="14610" width="9.7109375" style="53" bestFit="1" customWidth="1"/>
    <col min="14611" max="14611" width="8.7109375" style="53" bestFit="1" customWidth="1"/>
    <col min="14612" max="14612" width="1.7109375" style="53" customWidth="1"/>
    <col min="14613" max="14613" width="10.28515625" style="53" bestFit="1" customWidth="1"/>
    <col min="14614" max="14614" width="9.7109375" style="53" bestFit="1" customWidth="1"/>
    <col min="14615" max="14615" width="9.28515625" style="53" customWidth="1"/>
    <col min="14616" max="14616" width="1.7109375" style="53" customWidth="1"/>
    <col min="14617" max="14618" width="9.28515625" style="53" customWidth="1"/>
    <col min="14619" max="14619" width="5.7109375" style="53" customWidth="1"/>
    <col min="14620" max="14620" width="10" style="53" customWidth="1"/>
    <col min="14621" max="14621" width="9.85546875" style="53" customWidth="1"/>
    <col min="14622" max="14622" width="10.7109375" style="53" customWidth="1"/>
    <col min="14623" max="14838" width="9.140625" style="53"/>
    <col min="14839" max="14839" width="50.7109375" style="53" customWidth="1"/>
    <col min="14840" max="14840" width="11.7109375" style="53" customWidth="1"/>
    <col min="14841" max="14846" width="10.7109375" style="53" customWidth="1"/>
    <col min="14847" max="14847" width="11.7109375" style="53" customWidth="1"/>
    <col min="14848" max="14848" width="0.85546875" style="53" customWidth="1"/>
    <col min="14849" max="14849" width="1.7109375" style="53" customWidth="1"/>
    <col min="14850" max="14850" width="0.85546875" style="53" customWidth="1"/>
    <col min="14851" max="14851" width="11.7109375" style="53" customWidth="1"/>
    <col min="14852" max="14853" width="10.7109375" style="53" customWidth="1"/>
    <col min="14854" max="14854" width="11.42578125" style="53" customWidth="1"/>
    <col min="14855" max="14855" width="10.7109375" style="53" customWidth="1"/>
    <col min="14856" max="14856" width="10.28515625" style="53" customWidth="1"/>
    <col min="14857" max="14857" width="10.7109375" style="53" customWidth="1"/>
    <col min="14858" max="14858" width="0.85546875" style="53" customWidth="1"/>
    <col min="14859" max="14859" width="1.7109375" style="53" customWidth="1"/>
    <col min="14860" max="14861" width="10.7109375" style="53" customWidth="1"/>
    <col min="14862" max="14862" width="1.7109375" style="53" customWidth="1"/>
    <col min="14863" max="14863" width="0.85546875" style="53" customWidth="1"/>
    <col min="14864" max="14864" width="9.28515625" style="53" customWidth="1"/>
    <col min="14865" max="14865" width="10.28515625" style="53" bestFit="1" customWidth="1"/>
    <col min="14866" max="14866" width="9.7109375" style="53" bestFit="1" customWidth="1"/>
    <col min="14867" max="14867" width="8.7109375" style="53" bestFit="1" customWidth="1"/>
    <col min="14868" max="14868" width="1.7109375" style="53" customWidth="1"/>
    <col min="14869" max="14869" width="10.28515625" style="53" bestFit="1" customWidth="1"/>
    <col min="14870" max="14870" width="9.7109375" style="53" bestFit="1" customWidth="1"/>
    <col min="14871" max="14871" width="9.28515625" style="53" customWidth="1"/>
    <col min="14872" max="14872" width="1.7109375" style="53" customWidth="1"/>
    <col min="14873" max="14874" width="9.28515625" style="53" customWidth="1"/>
    <col min="14875" max="14875" width="5.7109375" style="53" customWidth="1"/>
    <col min="14876" max="14876" width="10" style="53" customWidth="1"/>
    <col min="14877" max="14877" width="9.85546875" style="53" customWidth="1"/>
    <col min="14878" max="14878" width="10.7109375" style="53" customWidth="1"/>
    <col min="14879" max="15094" width="9.140625" style="53"/>
    <col min="15095" max="15095" width="50.7109375" style="53" customWidth="1"/>
    <col min="15096" max="15096" width="11.7109375" style="53" customWidth="1"/>
    <col min="15097" max="15102" width="10.7109375" style="53" customWidth="1"/>
    <col min="15103" max="15103" width="11.7109375" style="53" customWidth="1"/>
    <col min="15104" max="15104" width="0.85546875" style="53" customWidth="1"/>
    <col min="15105" max="15105" width="1.7109375" style="53" customWidth="1"/>
    <col min="15106" max="15106" width="0.85546875" style="53" customWidth="1"/>
    <col min="15107" max="15107" width="11.7109375" style="53" customWidth="1"/>
    <col min="15108" max="15109" width="10.7109375" style="53" customWidth="1"/>
    <col min="15110" max="15110" width="11.42578125" style="53" customWidth="1"/>
    <col min="15111" max="15111" width="10.7109375" style="53" customWidth="1"/>
    <col min="15112" max="15112" width="10.28515625" style="53" customWidth="1"/>
    <col min="15113" max="15113" width="10.7109375" style="53" customWidth="1"/>
    <col min="15114" max="15114" width="0.85546875" style="53" customWidth="1"/>
    <col min="15115" max="15115" width="1.7109375" style="53" customWidth="1"/>
    <col min="15116" max="15117" width="10.7109375" style="53" customWidth="1"/>
    <col min="15118" max="15118" width="1.7109375" style="53" customWidth="1"/>
    <col min="15119" max="15119" width="0.85546875" style="53" customWidth="1"/>
    <col min="15120" max="15120" width="9.28515625" style="53" customWidth="1"/>
    <col min="15121" max="15121" width="10.28515625" style="53" bestFit="1" customWidth="1"/>
    <col min="15122" max="15122" width="9.7109375" style="53" bestFit="1" customWidth="1"/>
    <col min="15123" max="15123" width="8.7109375" style="53" bestFit="1" customWidth="1"/>
    <col min="15124" max="15124" width="1.7109375" style="53" customWidth="1"/>
    <col min="15125" max="15125" width="10.28515625" style="53" bestFit="1" customWidth="1"/>
    <col min="15126" max="15126" width="9.7109375" style="53" bestFit="1" customWidth="1"/>
    <col min="15127" max="15127" width="9.28515625" style="53" customWidth="1"/>
    <col min="15128" max="15128" width="1.7109375" style="53" customWidth="1"/>
    <col min="15129" max="15130" width="9.28515625" style="53" customWidth="1"/>
    <col min="15131" max="15131" width="5.7109375" style="53" customWidth="1"/>
    <col min="15132" max="15132" width="10" style="53" customWidth="1"/>
    <col min="15133" max="15133" width="9.85546875" style="53" customWidth="1"/>
    <col min="15134" max="15134" width="10.7109375" style="53" customWidth="1"/>
    <col min="15135" max="15350" width="9.140625" style="53"/>
    <col min="15351" max="15351" width="50.7109375" style="53" customWidth="1"/>
    <col min="15352" max="15352" width="11.7109375" style="53" customWidth="1"/>
    <col min="15353" max="15358" width="10.7109375" style="53" customWidth="1"/>
    <col min="15359" max="15359" width="11.7109375" style="53" customWidth="1"/>
    <col min="15360" max="15360" width="0.85546875" style="53" customWidth="1"/>
    <col min="15361" max="15361" width="1.7109375" style="53" customWidth="1"/>
    <col min="15362" max="15362" width="0.85546875" style="53" customWidth="1"/>
    <col min="15363" max="15363" width="11.7109375" style="53" customWidth="1"/>
    <col min="15364" max="15365" width="10.7109375" style="53" customWidth="1"/>
    <col min="15366" max="15366" width="11.42578125" style="53" customWidth="1"/>
    <col min="15367" max="15367" width="10.7109375" style="53" customWidth="1"/>
    <col min="15368" max="15368" width="10.28515625" style="53" customWidth="1"/>
    <col min="15369" max="15369" width="10.7109375" style="53" customWidth="1"/>
    <col min="15370" max="15370" width="0.85546875" style="53" customWidth="1"/>
    <col min="15371" max="15371" width="1.7109375" style="53" customWidth="1"/>
    <col min="15372" max="15373" width="10.7109375" style="53" customWidth="1"/>
    <col min="15374" max="15374" width="1.7109375" style="53" customWidth="1"/>
    <col min="15375" max="15375" width="0.85546875" style="53" customWidth="1"/>
    <col min="15376" max="15376" width="9.28515625" style="53" customWidth="1"/>
    <col min="15377" max="15377" width="10.28515625" style="53" bestFit="1" customWidth="1"/>
    <col min="15378" max="15378" width="9.7109375" style="53" bestFit="1" customWidth="1"/>
    <col min="15379" max="15379" width="8.7109375" style="53" bestFit="1" customWidth="1"/>
    <col min="15380" max="15380" width="1.7109375" style="53" customWidth="1"/>
    <col min="15381" max="15381" width="10.28515625" style="53" bestFit="1" customWidth="1"/>
    <col min="15382" max="15382" width="9.7109375" style="53" bestFit="1" customWidth="1"/>
    <col min="15383" max="15383" width="9.28515625" style="53" customWidth="1"/>
    <col min="15384" max="15384" width="1.7109375" style="53" customWidth="1"/>
    <col min="15385" max="15386" width="9.28515625" style="53" customWidth="1"/>
    <col min="15387" max="15387" width="5.7109375" style="53" customWidth="1"/>
    <col min="15388" max="15388" width="10" style="53" customWidth="1"/>
    <col min="15389" max="15389" width="9.85546875" style="53" customWidth="1"/>
    <col min="15390" max="15390" width="10.7109375" style="53" customWidth="1"/>
    <col min="15391" max="15606" width="9.140625" style="53"/>
    <col min="15607" max="15607" width="50.7109375" style="53" customWidth="1"/>
    <col min="15608" max="15608" width="11.7109375" style="53" customWidth="1"/>
    <col min="15609" max="15614" width="10.7109375" style="53" customWidth="1"/>
    <col min="15615" max="15615" width="11.7109375" style="53" customWidth="1"/>
    <col min="15616" max="15616" width="0.85546875" style="53" customWidth="1"/>
    <col min="15617" max="15617" width="1.7109375" style="53" customWidth="1"/>
    <col min="15618" max="15618" width="0.85546875" style="53" customWidth="1"/>
    <col min="15619" max="15619" width="11.7109375" style="53" customWidth="1"/>
    <col min="15620" max="15621" width="10.7109375" style="53" customWidth="1"/>
    <col min="15622" max="15622" width="11.42578125" style="53" customWidth="1"/>
    <col min="15623" max="15623" width="10.7109375" style="53" customWidth="1"/>
    <col min="15624" max="15624" width="10.28515625" style="53" customWidth="1"/>
    <col min="15625" max="15625" width="10.7109375" style="53" customWidth="1"/>
    <col min="15626" max="15626" width="0.85546875" style="53" customWidth="1"/>
    <col min="15627" max="15627" width="1.7109375" style="53" customWidth="1"/>
    <col min="15628" max="15629" width="10.7109375" style="53" customWidth="1"/>
    <col min="15630" max="15630" width="1.7109375" style="53" customWidth="1"/>
    <col min="15631" max="15631" width="0.85546875" style="53" customWidth="1"/>
    <col min="15632" max="15632" width="9.28515625" style="53" customWidth="1"/>
    <col min="15633" max="15633" width="10.28515625" style="53" bestFit="1" customWidth="1"/>
    <col min="15634" max="15634" width="9.7109375" style="53" bestFit="1" customWidth="1"/>
    <col min="15635" max="15635" width="8.7109375" style="53" bestFit="1" customWidth="1"/>
    <col min="15636" max="15636" width="1.7109375" style="53" customWidth="1"/>
    <col min="15637" max="15637" width="10.28515625" style="53" bestFit="1" customWidth="1"/>
    <col min="15638" max="15638" width="9.7109375" style="53" bestFit="1" customWidth="1"/>
    <col min="15639" max="15639" width="9.28515625" style="53" customWidth="1"/>
    <col min="15640" max="15640" width="1.7109375" style="53" customWidth="1"/>
    <col min="15641" max="15642" width="9.28515625" style="53" customWidth="1"/>
    <col min="15643" max="15643" width="5.7109375" style="53" customWidth="1"/>
    <col min="15644" max="15644" width="10" style="53" customWidth="1"/>
    <col min="15645" max="15645" width="9.85546875" style="53" customWidth="1"/>
    <col min="15646" max="15646" width="10.7109375" style="53" customWidth="1"/>
    <col min="15647" max="15862" width="9.140625" style="53"/>
    <col min="15863" max="15863" width="50.7109375" style="53" customWidth="1"/>
    <col min="15864" max="15864" width="11.7109375" style="53" customWidth="1"/>
    <col min="15865" max="15870" width="10.7109375" style="53" customWidth="1"/>
    <col min="15871" max="15871" width="11.7109375" style="53" customWidth="1"/>
    <col min="15872" max="15872" width="0.85546875" style="53" customWidth="1"/>
    <col min="15873" max="15873" width="1.7109375" style="53" customWidth="1"/>
    <col min="15874" max="15874" width="0.85546875" style="53" customWidth="1"/>
    <col min="15875" max="15875" width="11.7109375" style="53" customWidth="1"/>
    <col min="15876" max="15877" width="10.7109375" style="53" customWidth="1"/>
    <col min="15878" max="15878" width="11.42578125" style="53" customWidth="1"/>
    <col min="15879" max="15879" width="10.7109375" style="53" customWidth="1"/>
    <col min="15880" max="15880" width="10.28515625" style="53" customWidth="1"/>
    <col min="15881" max="15881" width="10.7109375" style="53" customWidth="1"/>
    <col min="15882" max="15882" width="0.85546875" style="53" customWidth="1"/>
    <col min="15883" max="15883" width="1.7109375" style="53" customWidth="1"/>
    <col min="15884" max="15885" width="10.7109375" style="53" customWidth="1"/>
    <col min="15886" max="15886" width="1.7109375" style="53" customWidth="1"/>
    <col min="15887" max="15887" width="0.85546875" style="53" customWidth="1"/>
    <col min="15888" max="15888" width="9.28515625" style="53" customWidth="1"/>
    <col min="15889" max="15889" width="10.28515625" style="53" bestFit="1" customWidth="1"/>
    <col min="15890" max="15890" width="9.7109375" style="53" bestFit="1" customWidth="1"/>
    <col min="15891" max="15891" width="8.7109375" style="53" bestFit="1" customWidth="1"/>
    <col min="15892" max="15892" width="1.7109375" style="53" customWidth="1"/>
    <col min="15893" max="15893" width="10.28515625" style="53" bestFit="1" customWidth="1"/>
    <col min="15894" max="15894" width="9.7109375" style="53" bestFit="1" customWidth="1"/>
    <col min="15895" max="15895" width="9.28515625" style="53" customWidth="1"/>
    <col min="15896" max="15896" width="1.7109375" style="53" customWidth="1"/>
    <col min="15897" max="15898" width="9.28515625" style="53" customWidth="1"/>
    <col min="15899" max="15899" width="5.7109375" style="53" customWidth="1"/>
    <col min="15900" max="15900" width="10" style="53" customWidth="1"/>
    <col min="15901" max="15901" width="9.85546875" style="53" customWidth="1"/>
    <col min="15902" max="15902" width="10.7109375" style="53" customWidth="1"/>
    <col min="15903" max="16118" width="9.140625" style="53"/>
    <col min="16119" max="16119" width="50.7109375" style="53" customWidth="1"/>
    <col min="16120" max="16120" width="11.7109375" style="53" customWidth="1"/>
    <col min="16121" max="16126" width="10.7109375" style="53" customWidth="1"/>
    <col min="16127" max="16127" width="11.7109375" style="53" customWidth="1"/>
    <col min="16128" max="16128" width="0.85546875" style="53" customWidth="1"/>
    <col min="16129" max="16129" width="1.7109375" style="53" customWidth="1"/>
    <col min="16130" max="16130" width="0.85546875" style="53" customWidth="1"/>
    <col min="16131" max="16131" width="11.7109375" style="53" customWidth="1"/>
    <col min="16132" max="16133" width="10.7109375" style="53" customWidth="1"/>
    <col min="16134" max="16134" width="11.42578125" style="53" customWidth="1"/>
    <col min="16135" max="16135" width="10.7109375" style="53" customWidth="1"/>
    <col min="16136" max="16136" width="10.28515625" style="53" customWidth="1"/>
    <col min="16137" max="16137" width="10.7109375" style="53" customWidth="1"/>
    <col min="16138" max="16138" width="0.85546875" style="53" customWidth="1"/>
    <col min="16139" max="16139" width="1.7109375" style="53" customWidth="1"/>
    <col min="16140" max="16141" width="10.7109375" style="53" customWidth="1"/>
    <col min="16142" max="16142" width="1.7109375" style="53" customWidth="1"/>
    <col min="16143" max="16143" width="0.85546875" style="53" customWidth="1"/>
    <col min="16144" max="16144" width="9.28515625" style="53" customWidth="1"/>
    <col min="16145" max="16145" width="10.28515625" style="53" bestFit="1" customWidth="1"/>
    <col min="16146" max="16146" width="9.7109375" style="53" bestFit="1" customWidth="1"/>
    <col min="16147" max="16147" width="8.7109375" style="53" bestFit="1" customWidth="1"/>
    <col min="16148" max="16148" width="1.7109375" style="53" customWidth="1"/>
    <col min="16149" max="16149" width="10.28515625" style="53" bestFit="1" customWidth="1"/>
    <col min="16150" max="16150" width="9.7109375" style="53" bestFit="1" customWidth="1"/>
    <col min="16151" max="16151" width="9.28515625" style="53" customWidth="1"/>
    <col min="16152" max="16152" width="1.7109375" style="53" customWidth="1"/>
    <col min="16153" max="16154" width="9.28515625" style="53" customWidth="1"/>
    <col min="16155" max="16155" width="5.7109375" style="53" customWidth="1"/>
    <col min="16156" max="16156" width="10" style="53" customWidth="1"/>
    <col min="16157" max="16157" width="9.85546875" style="53" customWidth="1"/>
    <col min="16158" max="16158" width="10.7109375" style="53" customWidth="1"/>
    <col min="16159" max="16363" width="9.140625" style="53"/>
    <col min="16364" max="16374" width="9.140625" style="53" customWidth="1"/>
    <col min="16375" max="16384" width="9.140625" style="53"/>
  </cols>
  <sheetData>
    <row r="1" spans="2:30" ht="22.5" customHeight="1">
      <c r="B1" s="1"/>
      <c r="C1" s="2"/>
      <c r="D1" s="2"/>
      <c r="E1" s="2"/>
      <c r="F1" s="2"/>
      <c r="G1" s="2"/>
      <c r="H1" s="2"/>
    </row>
    <row r="2" spans="2:30" ht="71.25" customHeight="1">
      <c r="B2" s="555" t="s">
        <v>90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</row>
    <row r="3" spans="2:30" ht="2.1" customHeight="1">
      <c r="B3" s="108"/>
      <c r="C3" s="47"/>
      <c r="D3" s="47"/>
      <c r="E3" s="47"/>
      <c r="F3" s="47"/>
      <c r="G3" s="47"/>
      <c r="H3" s="47"/>
      <c r="I3" s="47"/>
      <c r="J3" s="47"/>
      <c r="L3" s="47"/>
      <c r="M3" s="47"/>
      <c r="N3" s="47"/>
      <c r="O3" s="47"/>
      <c r="P3" s="47"/>
      <c r="Q3" s="47"/>
      <c r="R3" s="47"/>
      <c r="S3" s="47"/>
      <c r="T3" s="47"/>
      <c r="U3" s="47"/>
      <c r="W3" s="47"/>
      <c r="Y3" s="47"/>
      <c r="Z3" s="47"/>
    </row>
    <row r="4" spans="2:30" ht="2.1" customHeight="1">
      <c r="B4" s="109"/>
      <c r="C4" s="110"/>
      <c r="D4" s="110"/>
      <c r="E4" s="110"/>
      <c r="F4" s="110"/>
      <c r="G4" s="110"/>
      <c r="H4" s="110"/>
      <c r="I4" s="110"/>
      <c r="J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W4" s="111"/>
      <c r="X4" s="66"/>
      <c r="Y4" s="111"/>
      <c r="Z4" s="111"/>
      <c r="AA4" s="66"/>
      <c r="AB4" s="66"/>
      <c r="AC4" s="66"/>
      <c r="AD4" s="66"/>
    </row>
    <row r="5" spans="2:30" ht="5.0999999999999996" customHeight="1" thickBot="1">
      <c r="B5" s="109"/>
      <c r="C5" s="112"/>
      <c r="D5" s="113"/>
      <c r="E5" s="113"/>
      <c r="F5" s="113"/>
      <c r="G5" s="113"/>
      <c r="H5" s="113"/>
      <c r="I5" s="114"/>
      <c r="J5" s="115"/>
      <c r="L5" s="111"/>
      <c r="M5" s="111"/>
      <c r="N5" s="111"/>
      <c r="O5" s="111"/>
      <c r="P5" s="111"/>
      <c r="Q5" s="111"/>
      <c r="R5" s="111"/>
      <c r="S5" s="111"/>
      <c r="T5" s="111"/>
      <c r="U5" s="111"/>
      <c r="W5" s="111"/>
      <c r="X5" s="66"/>
      <c r="Y5" s="111"/>
      <c r="Z5" s="111"/>
      <c r="AA5" s="66"/>
      <c r="AB5" s="66"/>
      <c r="AC5" s="66"/>
      <c r="AD5" s="66"/>
    </row>
    <row r="6" spans="2:30" ht="30" customHeight="1" thickBot="1">
      <c r="B6" s="178"/>
      <c r="C6" s="573" t="s">
        <v>102</v>
      </c>
      <c r="D6" s="577" t="s">
        <v>109</v>
      </c>
      <c r="E6" s="577"/>
      <c r="F6" s="577"/>
      <c r="G6" s="577"/>
      <c r="H6" s="577"/>
      <c r="I6" s="562" t="s">
        <v>104</v>
      </c>
      <c r="J6" s="179"/>
      <c r="K6" s="156"/>
      <c r="L6" s="183"/>
      <c r="M6" s="565" t="s">
        <v>101</v>
      </c>
      <c r="N6" s="576" t="s">
        <v>109</v>
      </c>
      <c r="O6" s="576"/>
      <c r="P6" s="576"/>
      <c r="Q6" s="576"/>
      <c r="R6" s="576"/>
      <c r="S6" s="576"/>
      <c r="T6" s="562" t="s">
        <v>103</v>
      </c>
      <c r="U6" s="184"/>
      <c r="V6" s="116"/>
      <c r="W6" s="556" t="s">
        <v>106</v>
      </c>
      <c r="X6" s="559" t="s">
        <v>105</v>
      </c>
      <c r="Y6" s="111"/>
      <c r="Z6" s="111"/>
      <c r="AA6" s="66"/>
      <c r="AB6" s="66"/>
      <c r="AC6" s="66"/>
      <c r="AD6" s="66"/>
    </row>
    <row r="7" spans="2:30" ht="24.95" customHeight="1">
      <c r="B7" s="180"/>
      <c r="C7" s="574"/>
      <c r="D7" s="568" t="s">
        <v>95</v>
      </c>
      <c r="E7" s="571" t="s">
        <v>111</v>
      </c>
      <c r="F7" s="568" t="s">
        <v>96</v>
      </c>
      <c r="G7" s="568" t="s">
        <v>97</v>
      </c>
      <c r="H7" s="568" t="s">
        <v>98</v>
      </c>
      <c r="I7" s="563"/>
      <c r="J7" s="181"/>
      <c r="K7" s="156"/>
      <c r="L7" s="185"/>
      <c r="M7" s="566"/>
      <c r="N7" s="568" t="s">
        <v>112</v>
      </c>
      <c r="O7" s="568" t="s">
        <v>99</v>
      </c>
      <c r="P7" s="570" t="s">
        <v>113</v>
      </c>
      <c r="Q7" s="571" t="s">
        <v>110</v>
      </c>
      <c r="R7" s="571" t="s">
        <v>100</v>
      </c>
      <c r="S7" s="571" t="s">
        <v>107</v>
      </c>
      <c r="T7" s="563"/>
      <c r="U7" s="186"/>
      <c r="V7" s="116"/>
      <c r="W7" s="557"/>
      <c r="X7" s="560"/>
      <c r="Y7" s="111"/>
      <c r="Z7" s="111"/>
      <c r="AA7" s="66"/>
      <c r="AB7" s="66"/>
      <c r="AC7" s="66"/>
      <c r="AD7" s="66"/>
    </row>
    <row r="8" spans="2:30" s="117" customFormat="1" ht="105" customHeight="1" thickBot="1">
      <c r="B8" s="445" t="s">
        <v>13</v>
      </c>
      <c r="C8" s="575"/>
      <c r="D8" s="569"/>
      <c r="E8" s="572"/>
      <c r="F8" s="569"/>
      <c r="G8" s="569"/>
      <c r="H8" s="569"/>
      <c r="I8" s="564"/>
      <c r="J8" s="182"/>
      <c r="K8" s="157"/>
      <c r="L8" s="187"/>
      <c r="M8" s="567"/>
      <c r="N8" s="569"/>
      <c r="O8" s="569"/>
      <c r="P8" s="569"/>
      <c r="Q8" s="572"/>
      <c r="R8" s="572"/>
      <c r="S8" s="572"/>
      <c r="T8" s="564"/>
      <c r="U8" s="188"/>
      <c r="V8" s="213"/>
      <c r="W8" s="558"/>
      <c r="X8" s="561"/>
      <c r="Y8" s="120"/>
      <c r="Z8" s="121"/>
      <c r="AA8" s="118"/>
      <c r="AB8" s="119"/>
      <c r="AC8" s="120"/>
      <c r="AD8" s="119"/>
    </row>
    <row r="9" spans="2:30" ht="21" customHeight="1">
      <c r="B9" s="395" t="str">
        <f>+'Cons Income Statem'!B6</f>
        <v xml:space="preserve">Net interest income </v>
      </c>
      <c r="C9" s="396">
        <f>'Cons Income Statem'!C6</f>
        <v>1376313</v>
      </c>
      <c r="D9" s="397"/>
      <c r="E9" s="397"/>
      <c r="F9" s="397"/>
      <c r="G9" s="397"/>
      <c r="H9" s="397"/>
      <c r="I9" s="398">
        <f>SUM(C9:H9)</f>
        <v>1376313</v>
      </c>
      <c r="J9" s="396"/>
      <c r="K9" s="399"/>
      <c r="L9" s="397"/>
      <c r="M9" s="397">
        <v>1291448</v>
      </c>
      <c r="N9" s="397"/>
      <c r="O9" s="397"/>
      <c r="P9" s="397"/>
      <c r="Q9" s="397"/>
      <c r="R9" s="397"/>
      <c r="S9" s="397"/>
      <c r="T9" s="400">
        <f>SUM(M9:S9)</f>
        <v>1291448</v>
      </c>
      <c r="U9" s="397"/>
      <c r="V9" s="397"/>
      <c r="W9" s="397">
        <f>+I9-T9</f>
        <v>84865</v>
      </c>
      <c r="X9" s="401">
        <f>+W9/T9</f>
        <v>6.5713060069007817E-2</v>
      </c>
      <c r="Y9" s="123"/>
      <c r="Z9" s="124"/>
      <c r="AA9" s="125"/>
      <c r="AB9" s="126"/>
      <c r="AC9" s="127"/>
      <c r="AD9" s="128"/>
    </row>
    <row r="10" spans="2:30" ht="21" customHeight="1">
      <c r="B10" s="395" t="str">
        <f>'Cons Income Statem'!B9</f>
        <v>Dividends and similar income</v>
      </c>
      <c r="C10" s="403">
        <f>'Cons Income Statem'!C9</f>
        <v>9244</v>
      </c>
      <c r="D10" s="404"/>
      <c r="E10" s="404"/>
      <c r="F10" s="404"/>
      <c r="G10" s="404"/>
      <c r="H10" s="404"/>
      <c r="I10" s="405">
        <f t="shared" ref="I10:I18" si="0">SUM(C10:H10)</f>
        <v>9244</v>
      </c>
      <c r="J10" s="403"/>
      <c r="K10" s="399"/>
      <c r="L10" s="404"/>
      <c r="M10" s="404">
        <v>9337</v>
      </c>
      <c r="N10" s="404"/>
      <c r="O10" s="404"/>
      <c r="P10" s="404"/>
      <c r="Q10" s="404"/>
      <c r="R10" s="404"/>
      <c r="S10" s="404"/>
      <c r="T10" s="404">
        <f t="shared" ref="T10:T29" si="1">SUM(M10:S10)</f>
        <v>9337</v>
      </c>
      <c r="U10" s="404"/>
      <c r="V10" s="404"/>
      <c r="W10" s="397">
        <f t="shared" ref="W10:W14" si="2">+I10-T10</f>
        <v>-93</v>
      </c>
      <c r="X10" s="406">
        <f t="shared" ref="X10:X15" si="3">+W10/T10</f>
        <v>-9.9603727107207881E-3</v>
      </c>
      <c r="Y10" s="123"/>
      <c r="Z10" s="124"/>
      <c r="AA10" s="125"/>
      <c r="AB10" s="126"/>
      <c r="AC10" s="127"/>
      <c r="AD10" s="128"/>
    </row>
    <row r="11" spans="2:30" ht="21" customHeight="1">
      <c r="B11" s="402" t="str">
        <f>+'Cons Income Statem'!B10</f>
        <v>Profits of equity-accounted investees</v>
      </c>
      <c r="C11" s="403">
        <f>'Cons Income Statem'!C10</f>
        <v>28817</v>
      </c>
      <c r="D11" s="404"/>
      <c r="E11" s="404"/>
      <c r="F11" s="404"/>
      <c r="G11" s="404"/>
      <c r="H11" s="404"/>
      <c r="I11" s="405">
        <f t="shared" si="0"/>
        <v>28817</v>
      </c>
      <c r="J11" s="403"/>
      <c r="K11" s="399"/>
      <c r="L11" s="404"/>
      <c r="M11" s="404">
        <v>43666</v>
      </c>
      <c r="N11" s="404"/>
      <c r="O11" s="404"/>
      <c r="P11" s="404"/>
      <c r="Q11" s="404"/>
      <c r="R11" s="404"/>
      <c r="S11" s="404"/>
      <c r="T11" s="404">
        <f t="shared" si="1"/>
        <v>43666</v>
      </c>
      <c r="U11" s="404"/>
      <c r="V11" s="404"/>
      <c r="W11" s="397">
        <f t="shared" si="2"/>
        <v>-14849</v>
      </c>
      <c r="X11" s="406">
        <f t="shared" si="3"/>
        <v>-0.34005862684926486</v>
      </c>
      <c r="Y11" s="123"/>
      <c r="Z11" s="124"/>
      <c r="AA11" s="125"/>
      <c r="AB11" s="126"/>
      <c r="AC11" s="127"/>
      <c r="AD11" s="128"/>
    </row>
    <row r="12" spans="2:30" ht="21" customHeight="1">
      <c r="B12" s="402" t="str">
        <f>+'Cons Income Statem'!B11</f>
        <v xml:space="preserve">Net fee and commission income </v>
      </c>
      <c r="C12" s="403">
        <f>'Cons Income Statem'!C11</f>
        <v>908195</v>
      </c>
      <c r="D12" s="404"/>
      <c r="E12" s="404"/>
      <c r="F12" s="404"/>
      <c r="G12" s="404"/>
      <c r="H12" s="404"/>
      <c r="I12" s="405">
        <f t="shared" si="0"/>
        <v>908195</v>
      </c>
      <c r="J12" s="403"/>
      <c r="K12" s="399"/>
      <c r="L12" s="404"/>
      <c r="M12" s="404">
        <v>888108</v>
      </c>
      <c r="N12" s="404"/>
      <c r="O12" s="404"/>
      <c r="P12" s="404"/>
      <c r="Q12" s="404"/>
      <c r="R12" s="404"/>
      <c r="S12" s="404"/>
      <c r="T12" s="404">
        <f t="shared" si="1"/>
        <v>888108</v>
      </c>
      <c r="U12" s="404"/>
      <c r="V12" s="404"/>
      <c r="W12" s="397">
        <f t="shared" si="2"/>
        <v>20087</v>
      </c>
      <c r="X12" s="406">
        <f t="shared" si="3"/>
        <v>2.2617744688709029E-2</v>
      </c>
      <c r="Y12" s="123"/>
      <c r="Z12" s="124"/>
      <c r="AA12" s="125"/>
      <c r="AB12" s="126"/>
      <c r="AC12" s="127"/>
      <c r="AD12" s="128"/>
    </row>
    <row r="13" spans="2:30" ht="30" customHeight="1">
      <c r="B13" s="344" t="str">
        <f>+'Cons Income Statem'!B13</f>
        <v>Net income from trading, hedging and disposal/repurchase activities and from assets/liabilities designated at fair value</v>
      </c>
      <c r="C13" s="403">
        <f>'Cons Income Statem'!C13</f>
        <v>150502</v>
      </c>
      <c r="D13" s="404"/>
      <c r="E13" s="404"/>
      <c r="F13" s="404"/>
      <c r="G13" s="404"/>
      <c r="H13" s="404"/>
      <c r="I13" s="405">
        <f t="shared" si="0"/>
        <v>150502</v>
      </c>
      <c r="J13" s="403"/>
      <c r="K13" s="399"/>
      <c r="L13" s="404"/>
      <c r="M13" s="404">
        <v>168455</v>
      </c>
      <c r="N13" s="404">
        <v>-38288</v>
      </c>
      <c r="O13" s="404"/>
      <c r="P13" s="404">
        <v>-1525</v>
      </c>
      <c r="Q13" s="404"/>
      <c r="R13" s="404">
        <v>-4822</v>
      </c>
      <c r="S13" s="404"/>
      <c r="T13" s="404">
        <f t="shared" si="1"/>
        <v>123820</v>
      </c>
      <c r="U13" s="404"/>
      <c r="V13" s="404"/>
      <c r="W13" s="397">
        <f t="shared" si="2"/>
        <v>26682</v>
      </c>
      <c r="X13" s="406">
        <f t="shared" si="3"/>
        <v>0.21549022774995963</v>
      </c>
      <c r="Y13" s="123"/>
      <c r="Z13" s="124"/>
      <c r="AA13" s="125"/>
      <c r="AB13" s="126"/>
      <c r="AC13" s="127"/>
      <c r="AD13" s="128"/>
    </row>
    <row r="14" spans="2:30" ht="21" customHeight="1">
      <c r="B14" s="407" t="str">
        <f>+'Cons Income Statem'!B14</f>
        <v>Other net operating income/expense</v>
      </c>
      <c r="C14" s="408">
        <f>'Cons Income Statem'!C14</f>
        <v>84521</v>
      </c>
      <c r="D14" s="409"/>
      <c r="E14" s="409"/>
      <c r="F14" s="409"/>
      <c r="G14" s="409"/>
      <c r="H14" s="409"/>
      <c r="I14" s="410">
        <f t="shared" si="0"/>
        <v>84521</v>
      </c>
      <c r="J14" s="408"/>
      <c r="K14" s="399"/>
      <c r="L14" s="409"/>
      <c r="M14" s="409">
        <v>85257</v>
      </c>
      <c r="N14" s="409"/>
      <c r="O14" s="409"/>
      <c r="P14" s="409"/>
      <c r="Q14" s="409"/>
      <c r="R14" s="409"/>
      <c r="S14" s="409"/>
      <c r="T14" s="409">
        <f t="shared" si="1"/>
        <v>85257</v>
      </c>
      <c r="U14" s="409"/>
      <c r="V14" s="409"/>
      <c r="W14" s="397">
        <f t="shared" si="2"/>
        <v>-736</v>
      </c>
      <c r="X14" s="411">
        <f t="shared" si="3"/>
        <v>-8.6327222398160861E-3</v>
      </c>
      <c r="Y14" s="123"/>
      <c r="Z14" s="124"/>
      <c r="AA14" s="125"/>
      <c r="AB14" s="126"/>
      <c r="AC14" s="127"/>
      <c r="AD14" s="128"/>
    </row>
    <row r="15" spans="2:30" s="117" customFormat="1" ht="21" customHeight="1">
      <c r="B15" s="412" t="str">
        <f>+'Cons Income Statem'!B15</f>
        <v>Operating income</v>
      </c>
      <c r="C15" s="413">
        <f>'Cons Income Statem'!C15</f>
        <v>2557592</v>
      </c>
      <c r="D15" s="414">
        <f t="shared" ref="D15:I15" si="4">SUM(D9:D14)</f>
        <v>0</v>
      </c>
      <c r="E15" s="414">
        <f t="shared" si="4"/>
        <v>0</v>
      </c>
      <c r="F15" s="414">
        <f t="shared" si="4"/>
        <v>0</v>
      </c>
      <c r="G15" s="414">
        <f t="shared" si="4"/>
        <v>0</v>
      </c>
      <c r="H15" s="414">
        <f t="shared" si="4"/>
        <v>0</v>
      </c>
      <c r="I15" s="415">
        <f t="shared" si="4"/>
        <v>2557592</v>
      </c>
      <c r="J15" s="413"/>
      <c r="K15" s="416"/>
      <c r="L15" s="417"/>
      <c r="M15" s="418">
        <v>2486271</v>
      </c>
      <c r="N15" s="419">
        <f>N13</f>
        <v>-38288</v>
      </c>
      <c r="O15" s="414">
        <f>O14</f>
        <v>0</v>
      </c>
      <c r="P15" s="419">
        <f>P13</f>
        <v>-1525</v>
      </c>
      <c r="Q15" s="414">
        <v>0</v>
      </c>
      <c r="R15" s="419">
        <f>R13</f>
        <v>-4822</v>
      </c>
      <c r="S15" s="414">
        <v>0</v>
      </c>
      <c r="T15" s="418">
        <f t="shared" si="1"/>
        <v>2441636</v>
      </c>
      <c r="U15" s="414"/>
      <c r="V15" s="414"/>
      <c r="W15" s="418">
        <f>SUM(W9:W14)</f>
        <v>115956</v>
      </c>
      <c r="X15" s="420">
        <f t="shared" si="3"/>
        <v>4.7491108420747399E-2</v>
      </c>
      <c r="Y15" s="129"/>
      <c r="Z15" s="130"/>
      <c r="AA15" s="131"/>
      <c r="AB15" s="132"/>
      <c r="AC15" s="132"/>
      <c r="AD15" s="132"/>
    </row>
    <row r="16" spans="2:30" s="117" customFormat="1" ht="21" customHeight="1">
      <c r="B16" s="407" t="str">
        <f>+'Cons Income Statem'!B17</f>
        <v>Staff costs</v>
      </c>
      <c r="C16" s="408">
        <f>'Cons Income Statem'!C17</f>
        <v>-976637</v>
      </c>
      <c r="D16" s="409"/>
      <c r="E16" s="409"/>
      <c r="F16" s="409"/>
      <c r="G16" s="409"/>
      <c r="H16" s="409"/>
      <c r="I16" s="405">
        <f t="shared" si="0"/>
        <v>-976637</v>
      </c>
      <c r="J16" s="408"/>
      <c r="K16" s="416"/>
      <c r="L16" s="397"/>
      <c r="M16" s="397">
        <v>-974378</v>
      </c>
      <c r="N16" s="397"/>
      <c r="O16" s="397"/>
      <c r="P16" s="397"/>
      <c r="Q16" s="397"/>
      <c r="R16" s="397"/>
      <c r="S16" s="397"/>
      <c r="T16" s="404">
        <f t="shared" si="1"/>
        <v>-974378</v>
      </c>
      <c r="U16" s="397"/>
      <c r="V16" s="397"/>
      <c r="W16" s="397">
        <f>+T16-I16</f>
        <v>2259</v>
      </c>
      <c r="X16" s="401">
        <f>-W16/T16</f>
        <v>2.318402098569549E-3</v>
      </c>
      <c r="Y16" s="123"/>
      <c r="Z16" s="124"/>
      <c r="AA16" s="131"/>
      <c r="AB16" s="126"/>
      <c r="AC16" s="128"/>
      <c r="AD16" s="128"/>
    </row>
    <row r="17" spans="2:30" ht="21" customHeight="1">
      <c r="B17" s="402" t="str">
        <f>+'Cons Income Statem'!B18</f>
        <v>Other administrative expenses</v>
      </c>
      <c r="C17" s="403">
        <f>'Cons Income Statem'!C18</f>
        <v>-458292</v>
      </c>
      <c r="D17" s="404"/>
      <c r="E17" s="404"/>
      <c r="F17" s="404"/>
      <c r="G17" s="404"/>
      <c r="H17" s="404"/>
      <c r="I17" s="405">
        <f t="shared" si="0"/>
        <v>-458292</v>
      </c>
      <c r="J17" s="403"/>
      <c r="K17" s="399"/>
      <c r="L17" s="404"/>
      <c r="M17" s="404">
        <v>-493949</v>
      </c>
      <c r="N17" s="404"/>
      <c r="O17" s="404"/>
      <c r="P17" s="404"/>
      <c r="Q17" s="404"/>
      <c r="R17" s="404"/>
      <c r="S17" s="404"/>
      <c r="T17" s="404">
        <f t="shared" si="1"/>
        <v>-493949</v>
      </c>
      <c r="U17" s="404"/>
      <c r="V17" s="404"/>
      <c r="W17" s="397">
        <f>+T17-I17</f>
        <v>-35657</v>
      </c>
      <c r="X17" s="401">
        <f>-W17/T17</f>
        <v>-7.2187614510809822E-2</v>
      </c>
      <c r="Y17" s="123"/>
      <c r="Z17" s="124"/>
      <c r="AA17" s="125"/>
      <c r="AB17" s="126"/>
      <c r="AC17" s="127"/>
      <c r="AD17" s="128"/>
    </row>
    <row r="18" spans="2:30" ht="29.1" customHeight="1">
      <c r="B18" s="421" t="str">
        <f>+'Cons Income Statem'!B19</f>
        <v>Depreciation, amortisation and net impairment losses on property, plant and equipment and intangible assets</v>
      </c>
      <c r="C18" s="408">
        <f>'Cons Income Statem'!C19</f>
        <v>-127693</v>
      </c>
      <c r="D18" s="409"/>
      <c r="E18" s="422"/>
      <c r="F18" s="409"/>
      <c r="G18" s="409"/>
      <c r="H18" s="409">
        <v>1481</v>
      </c>
      <c r="I18" s="410">
        <f t="shared" si="0"/>
        <v>-126212</v>
      </c>
      <c r="J18" s="408"/>
      <c r="K18" s="399"/>
      <c r="L18" s="409"/>
      <c r="M18" s="409">
        <v>-135049</v>
      </c>
      <c r="N18" s="409"/>
      <c r="O18" s="409"/>
      <c r="P18" s="409"/>
      <c r="Q18" s="409"/>
      <c r="R18" s="409"/>
      <c r="S18" s="409"/>
      <c r="T18" s="409">
        <f t="shared" si="1"/>
        <v>-135049</v>
      </c>
      <c r="U18" s="409"/>
      <c r="V18" s="409"/>
      <c r="W18" s="397">
        <f>+T18-I18</f>
        <v>-8837</v>
      </c>
      <c r="X18" s="401">
        <f>-W18/T18</f>
        <v>-6.5435508593177288E-2</v>
      </c>
      <c r="Y18" s="123"/>
      <c r="Z18" s="124"/>
      <c r="AA18" s="125"/>
      <c r="AB18" s="126"/>
      <c r="AC18" s="127"/>
      <c r="AD18" s="128"/>
    </row>
    <row r="19" spans="2:30" s="117" customFormat="1" ht="21" customHeight="1">
      <c r="B19" s="412" t="str">
        <f>+'Cons Income Statem'!B22</f>
        <v>Operating expenses</v>
      </c>
      <c r="C19" s="413">
        <f>'Cons Income Statem'!C22</f>
        <v>-1562622</v>
      </c>
      <c r="D19" s="414">
        <f t="shared" ref="D19:I19" si="5">SUM(D16:D18)</f>
        <v>0</v>
      </c>
      <c r="E19" s="414">
        <f t="shared" si="5"/>
        <v>0</v>
      </c>
      <c r="F19" s="414">
        <f t="shared" si="5"/>
        <v>0</v>
      </c>
      <c r="G19" s="414">
        <f t="shared" si="5"/>
        <v>0</v>
      </c>
      <c r="H19" s="414">
        <f t="shared" ref="H19" si="6">SUM(H16:H18)</f>
        <v>1481</v>
      </c>
      <c r="I19" s="415">
        <f t="shared" si="5"/>
        <v>-1561141</v>
      </c>
      <c r="J19" s="413"/>
      <c r="K19" s="423"/>
      <c r="L19" s="417"/>
      <c r="M19" s="418">
        <v>-1603376</v>
      </c>
      <c r="N19" s="414">
        <f>N18</f>
        <v>0</v>
      </c>
      <c r="O19" s="414">
        <v>0</v>
      </c>
      <c r="P19" s="414">
        <f>P18</f>
        <v>0</v>
      </c>
      <c r="Q19" s="414">
        <f>Q16</f>
        <v>0</v>
      </c>
      <c r="R19" s="414">
        <f>R18</f>
        <v>0</v>
      </c>
      <c r="S19" s="414">
        <f>S16</f>
        <v>0</v>
      </c>
      <c r="T19" s="418">
        <f t="shared" si="1"/>
        <v>-1603376</v>
      </c>
      <c r="U19" s="414"/>
      <c r="V19" s="414"/>
      <c r="W19" s="418">
        <f>SUM(W16:W18)</f>
        <v>-42235</v>
      </c>
      <c r="X19" s="420">
        <f>-W19/T19</f>
        <v>-2.6341294867828879E-2</v>
      </c>
      <c r="Y19" s="129"/>
      <c r="Z19" s="130"/>
      <c r="AA19" s="131"/>
      <c r="AB19" s="132"/>
      <c r="AC19" s="132"/>
      <c r="AD19" s="132"/>
    </row>
    <row r="20" spans="2:30" s="117" customFormat="1" ht="21" customHeight="1">
      <c r="B20" s="424" t="str">
        <f>+'Cons Income Statem'!B24</f>
        <v>Net operating income</v>
      </c>
      <c r="C20" s="425">
        <f>'Cons Income Statem'!C24</f>
        <v>994970</v>
      </c>
      <c r="D20" s="426">
        <f t="shared" ref="D20:G20" si="7">D15+D19</f>
        <v>0</v>
      </c>
      <c r="E20" s="426">
        <f t="shared" si="7"/>
        <v>0</v>
      </c>
      <c r="F20" s="426">
        <f t="shared" si="7"/>
        <v>0</v>
      </c>
      <c r="G20" s="426">
        <f t="shared" si="7"/>
        <v>0</v>
      </c>
      <c r="H20" s="426">
        <f t="shared" ref="H20" si="8">H15+H19</f>
        <v>1481</v>
      </c>
      <c r="I20" s="427">
        <f>I15+I19</f>
        <v>996451</v>
      </c>
      <c r="J20" s="425"/>
      <c r="K20" s="416"/>
      <c r="L20" s="427"/>
      <c r="M20" s="427">
        <v>882895</v>
      </c>
      <c r="N20" s="428">
        <f>N15+N19</f>
        <v>-38288</v>
      </c>
      <c r="O20" s="426">
        <f>O15</f>
        <v>0</v>
      </c>
      <c r="P20" s="428">
        <f>P15+P19</f>
        <v>-1525</v>
      </c>
      <c r="Q20" s="414">
        <f>Q19</f>
        <v>0</v>
      </c>
      <c r="R20" s="428">
        <f>R15+R19</f>
        <v>-4822</v>
      </c>
      <c r="S20" s="426">
        <f>S15+S19</f>
        <v>0</v>
      </c>
      <c r="T20" s="427">
        <f t="shared" si="1"/>
        <v>838260</v>
      </c>
      <c r="U20" s="426"/>
      <c r="V20" s="426"/>
      <c r="W20" s="427">
        <f>W15-W19</f>
        <v>158191</v>
      </c>
      <c r="X20" s="429">
        <f>+W20/T20</f>
        <v>0.1887135256364374</v>
      </c>
      <c r="Y20" s="133"/>
      <c r="Z20" s="130"/>
      <c r="AA20" s="131"/>
      <c r="AB20" s="132"/>
      <c r="AC20" s="134"/>
      <c r="AD20" s="134"/>
    </row>
    <row r="21" spans="2:30" s="117" customFormat="1" ht="21" customHeight="1">
      <c r="B21" s="407" t="str">
        <f>+'Cons Income Statem'!B26</f>
        <v>Net impairment losses on loans</v>
      </c>
      <c r="C21" s="408">
        <f>'Cons Income Statem'!C26</f>
        <v>-626151</v>
      </c>
      <c r="D21" s="409"/>
      <c r="E21" s="409"/>
      <c r="F21" s="409"/>
      <c r="G21" s="409"/>
      <c r="H21" s="409"/>
      <c r="I21" s="410">
        <f>SUM(C21:H21)</f>
        <v>-626151</v>
      </c>
      <c r="J21" s="408"/>
      <c r="K21" s="416"/>
      <c r="L21" s="397"/>
      <c r="M21" s="397">
        <v>-576641</v>
      </c>
      <c r="N21" s="397"/>
      <c r="O21" s="397"/>
      <c r="P21" s="397"/>
      <c r="Q21" s="397"/>
      <c r="R21" s="397"/>
      <c r="S21" s="397"/>
      <c r="T21" s="404">
        <f t="shared" ref="T21" si="9">SUM(M21:S21)</f>
        <v>-576641</v>
      </c>
      <c r="U21" s="404"/>
      <c r="V21" s="404"/>
      <c r="W21" s="397">
        <f>+T21-I21</f>
        <v>49510</v>
      </c>
      <c r="X21" s="401">
        <f>-W21/T21</f>
        <v>8.5859312813344871E-2</v>
      </c>
      <c r="Y21" s="123"/>
      <c r="Z21" s="124"/>
      <c r="AA21" s="131"/>
      <c r="AB21" s="135"/>
      <c r="AC21" s="127"/>
      <c r="AD21" s="128"/>
    </row>
    <row r="22" spans="2:30" ht="21" customHeight="1">
      <c r="B22" s="532" t="str">
        <f>+'Cons Income Statem'!B27</f>
        <v>Net impairment losses on other financial assets and liabilities</v>
      </c>
      <c r="C22" s="403">
        <f>'Cons Income Statem'!C27</f>
        <v>-2268</v>
      </c>
      <c r="D22" s="404"/>
      <c r="E22" s="404"/>
      <c r="F22" s="404"/>
      <c r="G22" s="404">
        <v>712</v>
      </c>
      <c r="H22" s="404"/>
      <c r="I22" s="405">
        <f t="shared" ref="I22:I24" si="10">SUM(C22:H22)</f>
        <v>-1556</v>
      </c>
      <c r="J22" s="403"/>
      <c r="K22" s="399"/>
      <c r="L22" s="404"/>
      <c r="M22" s="404">
        <v>-22278</v>
      </c>
      <c r="N22" s="404"/>
      <c r="O22" s="404">
        <v>22908</v>
      </c>
      <c r="P22" s="404"/>
      <c r="Q22" s="404">
        <v>142</v>
      </c>
      <c r="R22" s="404"/>
      <c r="S22" s="404"/>
      <c r="T22" s="404">
        <f t="shared" si="1"/>
        <v>772</v>
      </c>
      <c r="U22" s="404"/>
      <c r="V22" s="404"/>
      <c r="W22" s="397">
        <f>-(T22-I22)</f>
        <v>-2328</v>
      </c>
      <c r="X22" s="401" t="s">
        <v>4</v>
      </c>
      <c r="Y22" s="123"/>
      <c r="Z22" s="136"/>
      <c r="AA22" s="125"/>
      <c r="AB22" s="126"/>
      <c r="AC22" s="127"/>
      <c r="AD22" s="128"/>
    </row>
    <row r="23" spans="2:30" ht="21" customHeight="1">
      <c r="B23" s="533" t="str">
        <f>+'Cons Income Statem'!B28</f>
        <v>Net provisions for risks and charges</v>
      </c>
      <c r="C23" s="403">
        <f>'Cons Income Statem'!C28</f>
        <v>-3951</v>
      </c>
      <c r="D23" s="404"/>
      <c r="E23" s="404"/>
      <c r="F23" s="404"/>
      <c r="G23" s="404"/>
      <c r="H23" s="404"/>
      <c r="I23" s="405">
        <f t="shared" si="10"/>
        <v>-3951</v>
      </c>
      <c r="J23" s="403"/>
      <c r="K23" s="399"/>
      <c r="L23" s="404"/>
      <c r="M23" s="404">
        <v>-14333</v>
      </c>
      <c r="N23" s="404"/>
      <c r="O23" s="404"/>
      <c r="P23" s="404"/>
      <c r="Q23" s="404">
        <v>1618</v>
      </c>
      <c r="R23" s="404"/>
      <c r="S23" s="404"/>
      <c r="T23" s="404">
        <f t="shared" si="1"/>
        <v>-12715</v>
      </c>
      <c r="U23" s="404"/>
      <c r="V23" s="404"/>
      <c r="W23" s="397">
        <f>+T23-I23</f>
        <v>-8764</v>
      </c>
      <c r="X23" s="401">
        <f>-W23/T23</f>
        <v>-0.68926464805348009</v>
      </c>
      <c r="Y23" s="123"/>
      <c r="Z23" s="136"/>
      <c r="AA23" s="125"/>
      <c r="AB23" s="126"/>
      <c r="AC23" s="127"/>
      <c r="AD23" s="128"/>
    </row>
    <row r="24" spans="2:30" ht="21" customHeight="1">
      <c r="B24" s="407" t="str">
        <f>+'Cons Income Statem'!B29</f>
        <v>Profits (losses) from the disposal of equity investments</v>
      </c>
      <c r="C24" s="408">
        <f>'Cons Income Statem'!C29</f>
        <v>-349</v>
      </c>
      <c r="D24" s="409">
        <v>890</v>
      </c>
      <c r="E24" s="409"/>
      <c r="F24" s="409"/>
      <c r="G24" s="409"/>
      <c r="H24" s="409"/>
      <c r="I24" s="410">
        <f t="shared" si="10"/>
        <v>541</v>
      </c>
      <c r="J24" s="408"/>
      <c r="K24" s="399"/>
      <c r="L24" s="409"/>
      <c r="M24" s="409">
        <v>183</v>
      </c>
      <c r="N24" s="409"/>
      <c r="O24" s="409"/>
      <c r="P24" s="409"/>
      <c r="Q24" s="409"/>
      <c r="R24" s="409"/>
      <c r="S24" s="409">
        <v>529</v>
      </c>
      <c r="T24" s="409">
        <f t="shared" si="1"/>
        <v>712</v>
      </c>
      <c r="U24" s="409"/>
      <c r="V24" s="409"/>
      <c r="W24" s="397">
        <f>-(T24-I24)</f>
        <v>-171</v>
      </c>
      <c r="X24" s="401">
        <f>W24/T24</f>
        <v>-0.2401685393258427</v>
      </c>
      <c r="Y24" s="123"/>
      <c r="Z24" s="124"/>
      <c r="AA24" s="125"/>
      <c r="AB24" s="126"/>
      <c r="AC24" s="128"/>
      <c r="AD24" s="128"/>
    </row>
    <row r="25" spans="2:30" s="117" customFormat="1" ht="30" customHeight="1">
      <c r="B25" s="430" t="str">
        <f>+'Cons Income Statem'!B30</f>
        <v xml:space="preserve">Pre-tax profit from continuing operations </v>
      </c>
      <c r="C25" s="413">
        <f>'Cons Income Statem'!C30</f>
        <v>362251</v>
      </c>
      <c r="D25" s="419">
        <f t="shared" ref="D25:H25" si="11">D20+SUM(D21:D24)</f>
        <v>890</v>
      </c>
      <c r="E25" s="414">
        <f t="shared" si="11"/>
        <v>0</v>
      </c>
      <c r="F25" s="414">
        <f t="shared" si="11"/>
        <v>0</v>
      </c>
      <c r="G25" s="419">
        <f t="shared" si="11"/>
        <v>712</v>
      </c>
      <c r="H25" s="419">
        <f t="shared" si="11"/>
        <v>1481</v>
      </c>
      <c r="I25" s="415">
        <f>I20+SUM(I21:I24)</f>
        <v>365334</v>
      </c>
      <c r="J25" s="413"/>
      <c r="K25" s="416"/>
      <c r="L25" s="418"/>
      <c r="M25" s="418">
        <v>269826</v>
      </c>
      <c r="N25" s="419">
        <f>N22+N24+N20</f>
        <v>-38288</v>
      </c>
      <c r="O25" s="414">
        <f>O20+O22</f>
        <v>22908</v>
      </c>
      <c r="P25" s="419">
        <f>P22+P24+P20</f>
        <v>-1525</v>
      </c>
      <c r="Q25" s="419">
        <f>Q22+Q24+Q20+Q23</f>
        <v>1760</v>
      </c>
      <c r="R25" s="419">
        <f>R20+R23</f>
        <v>-4822</v>
      </c>
      <c r="S25" s="419">
        <f>S24</f>
        <v>529</v>
      </c>
      <c r="T25" s="418">
        <f t="shared" si="1"/>
        <v>250388</v>
      </c>
      <c r="U25" s="419"/>
      <c r="V25" s="419"/>
      <c r="W25" s="418">
        <f>-T25+I25</f>
        <v>114946</v>
      </c>
      <c r="X25" s="420">
        <f>W25/T25</f>
        <v>0.4590715209994089</v>
      </c>
      <c r="Y25" s="133"/>
      <c r="Z25" s="130"/>
      <c r="AA25" s="131"/>
      <c r="AB25" s="132"/>
      <c r="AC25" s="134"/>
      <c r="AD25" s="134"/>
    </row>
    <row r="26" spans="2:30" ht="21" customHeight="1">
      <c r="B26" s="395" t="str">
        <f>+'Cons Income Statem'!B32</f>
        <v>Taxes on income for the period/year from continuing operations</v>
      </c>
      <c r="C26" s="396">
        <f>'Cons Income Statem'!C32</f>
        <v>-187483</v>
      </c>
      <c r="D26" s="397"/>
      <c r="E26" s="397">
        <v>4482</v>
      </c>
      <c r="F26" s="397">
        <v>19565</v>
      </c>
      <c r="G26" s="397"/>
      <c r="H26" s="397">
        <v>-483</v>
      </c>
      <c r="I26" s="398">
        <f>SUM(C26:H26)</f>
        <v>-163919</v>
      </c>
      <c r="J26" s="396"/>
      <c r="K26" s="399"/>
      <c r="L26" s="397"/>
      <c r="M26" s="397">
        <v>-149566</v>
      </c>
      <c r="N26" s="397">
        <v>-3805</v>
      </c>
      <c r="O26" s="397">
        <v>-5682</v>
      </c>
      <c r="P26" s="397">
        <v>102</v>
      </c>
      <c r="Q26" s="397"/>
      <c r="R26" s="397">
        <v>1594</v>
      </c>
      <c r="S26" s="397"/>
      <c r="T26" s="397">
        <f t="shared" si="1"/>
        <v>-157357</v>
      </c>
      <c r="U26" s="397"/>
      <c r="V26" s="397"/>
      <c r="W26" s="397">
        <f>+T26-I26</f>
        <v>6562</v>
      </c>
      <c r="X26" s="401">
        <f>-W26/T26</f>
        <v>4.1701354245441892E-2</v>
      </c>
      <c r="Y26" s="123"/>
      <c r="Z26" s="124"/>
      <c r="AA26" s="125"/>
      <c r="AB26" s="126"/>
      <c r="AC26" s="128"/>
      <c r="AD26" s="128"/>
    </row>
    <row r="27" spans="2:30" ht="30" customHeight="1">
      <c r="B27" s="344" t="str">
        <f>+'Cons Income Statem'!B34</f>
        <v>Post-tax profit (loss) from discontinued operations</v>
      </c>
      <c r="C27" s="431">
        <f>'Cons Income Statem'!C34</f>
        <v>0</v>
      </c>
      <c r="D27" s="404"/>
      <c r="E27" s="404"/>
      <c r="F27" s="404"/>
      <c r="G27" s="404"/>
      <c r="H27" s="404"/>
      <c r="I27" s="432">
        <f t="shared" ref="I27:I28" si="12">SUM(C27:H27)</f>
        <v>0</v>
      </c>
      <c r="J27" s="403"/>
      <c r="K27" s="399"/>
      <c r="L27" s="404"/>
      <c r="M27" s="433">
        <v>0</v>
      </c>
      <c r="N27" s="404"/>
      <c r="O27" s="404"/>
      <c r="P27" s="404"/>
      <c r="Q27" s="404"/>
      <c r="R27" s="404"/>
      <c r="S27" s="404"/>
      <c r="T27" s="433">
        <f t="shared" si="1"/>
        <v>0</v>
      </c>
      <c r="U27" s="404"/>
      <c r="V27" s="404"/>
      <c r="W27" s="433">
        <f>SUM(M27:V27)</f>
        <v>0</v>
      </c>
      <c r="X27" s="434" t="s">
        <v>5</v>
      </c>
      <c r="Y27" s="123"/>
      <c r="Z27" s="124"/>
      <c r="AA27" s="125"/>
      <c r="AB27" s="126"/>
      <c r="AC27" s="127"/>
      <c r="AD27" s="128"/>
    </row>
    <row r="28" spans="2:30" ht="21" customHeight="1">
      <c r="B28" s="533" t="str">
        <f>+'Cons Income Statem'!B35</f>
        <v>Profit for the period/year attributable to non-controlling interests</v>
      </c>
      <c r="C28" s="403">
        <f>'Cons Income Statem'!C35</f>
        <v>-24936</v>
      </c>
      <c r="D28" s="404"/>
      <c r="E28" s="404">
        <v>-826</v>
      </c>
      <c r="F28" s="404">
        <v>-8</v>
      </c>
      <c r="G28" s="404">
        <v>-180</v>
      </c>
      <c r="H28" s="404"/>
      <c r="I28" s="405">
        <f t="shared" si="12"/>
        <v>-25950</v>
      </c>
      <c r="J28" s="403"/>
      <c r="K28" s="399"/>
      <c r="L28" s="404"/>
      <c r="M28" s="404">
        <v>-18316</v>
      </c>
      <c r="N28" s="404"/>
      <c r="O28" s="404"/>
      <c r="P28" s="404"/>
      <c r="Q28" s="404">
        <v>-445</v>
      </c>
      <c r="R28" s="404"/>
      <c r="S28" s="404"/>
      <c r="T28" s="404">
        <f t="shared" si="1"/>
        <v>-18761</v>
      </c>
      <c r="U28" s="404"/>
      <c r="V28" s="404"/>
      <c r="W28" s="397">
        <f>+T28-I28</f>
        <v>7189</v>
      </c>
      <c r="X28" s="401">
        <f>-W28/T28</f>
        <v>0.38318852939608761</v>
      </c>
      <c r="Y28" s="123"/>
      <c r="Z28" s="124"/>
      <c r="AA28" s="125"/>
      <c r="AB28" s="126"/>
      <c r="AC28" s="128"/>
      <c r="AD28" s="128"/>
    </row>
    <row r="29" spans="2:30" s="117" customFormat="1" ht="30" customHeight="1" thickBot="1">
      <c r="B29" s="435" t="str">
        <f>+'Cons Income Statem'!B41</f>
        <v xml:space="preserve">Profit for the year/period attributable to the shareholders of the Parent </v>
      </c>
      <c r="C29" s="436">
        <f>'Cons Income Statem'!C41</f>
        <v>149832</v>
      </c>
      <c r="D29" s="437">
        <f>+D25+D26+D27+D28</f>
        <v>890</v>
      </c>
      <c r="E29" s="437">
        <f t="shared" ref="E29:I29" si="13">+E25+E26+E27+E28</f>
        <v>3656</v>
      </c>
      <c r="F29" s="437">
        <f t="shared" si="13"/>
        <v>19557</v>
      </c>
      <c r="G29" s="437">
        <f t="shared" si="13"/>
        <v>532</v>
      </c>
      <c r="H29" s="437">
        <f t="shared" si="13"/>
        <v>998</v>
      </c>
      <c r="I29" s="438">
        <f t="shared" si="13"/>
        <v>175465</v>
      </c>
      <c r="J29" s="436"/>
      <c r="K29" s="416"/>
      <c r="L29" s="437"/>
      <c r="M29" s="437">
        <v>101944</v>
      </c>
      <c r="N29" s="437">
        <f t="shared" ref="N29:S29" si="14">+N25+N26+N27+N28</f>
        <v>-42093</v>
      </c>
      <c r="O29" s="437">
        <f t="shared" si="14"/>
        <v>17226</v>
      </c>
      <c r="P29" s="437">
        <f t="shared" si="14"/>
        <v>-1423</v>
      </c>
      <c r="Q29" s="437">
        <f t="shared" si="14"/>
        <v>1315</v>
      </c>
      <c r="R29" s="437">
        <f t="shared" si="14"/>
        <v>-3228</v>
      </c>
      <c r="S29" s="437">
        <f t="shared" si="14"/>
        <v>529</v>
      </c>
      <c r="T29" s="437">
        <f t="shared" si="1"/>
        <v>74270</v>
      </c>
      <c r="U29" s="437"/>
      <c r="V29" s="437"/>
      <c r="W29" s="437">
        <f>+W25-W26-W28</f>
        <v>101195</v>
      </c>
      <c r="X29" s="439">
        <f>W29/T29</f>
        <v>1.3625286118217315</v>
      </c>
      <c r="Y29" s="137"/>
      <c r="Z29" s="130"/>
      <c r="AA29" s="131"/>
      <c r="AB29" s="138"/>
      <c r="AC29" s="139"/>
      <c r="AD29" s="139"/>
    </row>
    <row r="30" spans="2:30" s="117" customFormat="1" ht="5.0999999999999996" customHeight="1">
      <c r="B30" s="206"/>
      <c r="C30" s="207"/>
      <c r="D30" s="208"/>
      <c r="E30" s="208"/>
      <c r="F30" s="208"/>
      <c r="G30" s="208"/>
      <c r="H30" s="208"/>
      <c r="I30" s="209"/>
      <c r="J30" s="210"/>
      <c r="L30" s="211"/>
      <c r="M30" s="212"/>
      <c r="N30" s="212"/>
      <c r="O30" s="212"/>
      <c r="P30" s="212"/>
      <c r="Q30" s="212"/>
      <c r="R30" s="212"/>
      <c r="S30" s="212"/>
      <c r="T30" s="211"/>
      <c r="U30" s="211"/>
      <c r="W30" s="143"/>
      <c r="X30" s="142"/>
      <c r="Y30" s="144"/>
      <c r="Z30" s="145"/>
      <c r="AA30" s="118"/>
      <c r="AB30" s="141"/>
      <c r="AC30" s="140"/>
      <c r="AD30" s="140"/>
    </row>
    <row r="31" spans="2:30" ht="12" customHeight="1">
      <c r="C31" s="147"/>
      <c r="W31" s="60"/>
      <c r="X31" s="60"/>
      <c r="Y31" s="60"/>
      <c r="Z31" s="60"/>
      <c r="AA31" s="66"/>
      <c r="AB31" s="66"/>
      <c r="AC31" s="66"/>
      <c r="AD31" s="66"/>
    </row>
    <row r="32" spans="2:30">
      <c r="E32" s="170"/>
      <c r="I32" s="122"/>
      <c r="M32" s="146"/>
      <c r="N32" s="146"/>
      <c r="O32" s="146"/>
      <c r="P32" s="146"/>
      <c r="Q32" s="146"/>
      <c r="R32" s="146"/>
      <c r="S32" s="146"/>
      <c r="T32" s="122"/>
    </row>
    <row r="33" spans="3:20">
      <c r="E33" s="170"/>
      <c r="I33" s="122"/>
      <c r="M33" s="146"/>
      <c r="N33" s="146"/>
      <c r="O33" s="146"/>
      <c r="P33" s="146"/>
      <c r="Q33" s="146"/>
      <c r="R33" s="146"/>
      <c r="S33" s="146"/>
      <c r="T33" s="122"/>
    </row>
    <row r="34" spans="3:20">
      <c r="C34" s="189"/>
      <c r="D34" s="189"/>
      <c r="E34" s="214"/>
      <c r="F34" s="215"/>
      <c r="G34" s="189"/>
      <c r="H34" s="189"/>
      <c r="I34" s="148"/>
      <c r="M34" s="146"/>
      <c r="N34" s="146"/>
      <c r="O34" s="146"/>
      <c r="P34" s="146"/>
      <c r="Q34" s="146"/>
      <c r="R34" s="146"/>
      <c r="S34" s="146"/>
      <c r="T34" s="122"/>
    </row>
  </sheetData>
  <mergeCells count="20">
    <mergeCell ref="E7:E8"/>
    <mergeCell ref="F7:F8"/>
    <mergeCell ref="G7:G8"/>
    <mergeCell ref="D6:H6"/>
    <mergeCell ref="B2:X2"/>
    <mergeCell ref="W6:W8"/>
    <mergeCell ref="X6:X8"/>
    <mergeCell ref="I6:I8"/>
    <mergeCell ref="M6:M8"/>
    <mergeCell ref="T6:T8"/>
    <mergeCell ref="N7:N8"/>
    <mergeCell ref="P7:P8"/>
    <mergeCell ref="Q7:Q8"/>
    <mergeCell ref="O7:O8"/>
    <mergeCell ref="R7:R8"/>
    <mergeCell ref="S7:S8"/>
    <mergeCell ref="C6:C8"/>
    <mergeCell ref="N6:S6"/>
    <mergeCell ref="H7:H8"/>
    <mergeCell ref="D7:D8"/>
  </mergeCells>
  <printOptions horizontalCentered="1"/>
  <pageMargins left="0" right="0" top="0.78740157480314965" bottom="0.78740157480314965" header="0" footer="0"/>
  <pageSetup paperSize="9" scale="45" orientation="landscape" r:id="rId1"/>
  <headerFooter alignWithMargins="0"/>
  <ignoredErrors>
    <ignoredError sqref="X9:X14" evalError="1"/>
    <ignoredError sqref="I15 I25 X20 O16:U19 O15:W15 Y15 O21:U21 O20:U20 Y20 O25:U25 O22:V23 X22:Y23 O30:U31 O29:V29 X29:Y29 O28:U28 Y28 O27:U27 O26:V26 X26:Y26 X21:Y21 O24:U24 X24:Y24 W22:W23 W16:Y19 W20 W25:Y25 W30:Y31 W27:Y27 H19" formula="1"/>
    <ignoredError sqref="X15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Cons Balance Sheet</vt:lpstr>
      <vt:lpstr>Cons Income Statem</vt:lpstr>
      <vt:lpstr>Cons quarterly IS</vt:lpstr>
      <vt:lpstr>Cons IS net of non recurring</vt:lpstr>
      <vt:lpstr>'Cons Balance Sheet'!Area_stampa</vt:lpstr>
      <vt:lpstr>'Cons Income Statem'!Area_stampa</vt:lpstr>
      <vt:lpstr>'Cons IS net of non recurring'!Area_stampa</vt:lpstr>
      <vt:lpstr>'Cons quarterly IS'!Area_stampa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2014-11-12T06:49:36Z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193" name="Creator">
    <vt:lpwstr/>
  </property>
  <property fmtid="{D5CDD505-2E9C-101B-9397-08002B2CF9AE}" pid="8194" name="Last Modified By">
    <vt:lpwstr/>
  </property>
</Properties>
</file>